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autoCompressPictures="0"/>
  <mc:AlternateContent xmlns:mc="http://schemas.openxmlformats.org/markup-compatibility/2006">
    <mc:Choice Requires="x15">
      <x15ac:absPath xmlns:x15ac="http://schemas.microsoft.com/office/spreadsheetml/2010/11/ac" url="https://duco-my.sharepoint.com/personal/dgeibel_du-co_com/Documents/Desktop/Documents/Forms/Certifications/"/>
    </mc:Choice>
  </mc:AlternateContent>
  <xr:revisionPtr revIDLastSave="0" documentId="8_{82076AAE-404A-4530-A163-EB80AACA69B6}"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T5" i="5"/>
  <c r="C5" i="5"/>
  <c r="V5" i="5"/>
  <c r="J5" i="5"/>
  <c r="E5" i="5"/>
  <c r="S5" i="5"/>
  <c r="C6"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6" i="5"/>
  <c r="E7"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C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<sst xmlns="http://schemas.openxmlformats.org/spreadsheetml/2006/main" count="22328" uniqueCount="15827">
  <si>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</si>
  <si>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</si>
  <si>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</si>
  <si>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</si>
  <si>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</si>
  <si>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</si>
  <si>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</si>
  <si>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</si>
  <si>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</si>
  <si>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</si>
  <si>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</si>
  <si>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</si>
  <si>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</si>
  <si>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</si>
  <si>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</si>
  <si>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</si>
  <si>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</si>
  <si>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</si>
  <si>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</si>
  <si>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</si>
  <si>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</si>
  <si>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</si>
  <si>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</si>
  <si>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</si>
  <si>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</si>
  <si>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</si>
  <si>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</si>
  <si>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</si>
  <si>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</si>
  <si>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</si>
  <si>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</si>
  <si>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</si>
  <si>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</si>
  <si>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</si>
  <si>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</si>
  <si>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</si>
  <si>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</si>
  <si>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</si>
  <si>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</si>
  <si>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</si>
  <si>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</si>
  <si>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</si>
  <si>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</si>
  <si>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</si>
  <si>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</si>
  <si>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</si>
  <si>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</si>
  <si>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</si>
  <si>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</si>
  <si>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</si>
  <si>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</si>
  <si>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</si>
  <si>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</si>
  <si>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</si>
  <si>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</si>
  <si>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</si>
  <si>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</si>
  <si>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</si>
  <si>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</si>
  <si>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</si>
  <si>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</si>
  <si>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</si>
  <si>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</si>
  <si>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</si>
  <si>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</si>
  <si>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</si>
  <si>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</si>
  <si>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</si>
  <si>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</si>
  <si>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</si>
  <si>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</si>
  <si>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</si>
  <si>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</si>
  <si>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</si>
  <si>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</si>
  <si>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</si>
  <si>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</si>
  <si>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</si>
  <si>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</si>
  <si>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</si>
  <si>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</si>
  <si>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</si>
  <si>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</si>
  <si>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</si>
  <si>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</si>
  <si>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</si>
  <si>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</si>
  <si>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</si>
  <si>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</si>
  <si>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</si>
  <si>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</si>
  <si>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</si>
  <si>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</si>
  <si>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</si>
  <si>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</si>
  <si>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</si>
  <si>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</si>
  <si>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</si>
  <si>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</si>
  <si>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</si>
  <si>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</si>
  <si>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</si>
  <si>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</si>
  <si>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</si>
  <si>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</si>
  <si>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</si>
  <si>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</si>
  <si>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</si>
  <si>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</si>
  <si>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</si>
  <si>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</si>
  <si>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</si>
  <si>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</si>
  <si>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</si>
  <si>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</si>
  <si>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</si>
  <si>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</si>
  <si>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</si>
  <si>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</si>
  <si>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</si>
  <si>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</si>
  <si>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</si>
  <si>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</si>
  <si>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</si>
  <si>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</si>
  <si>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</si>
  <si>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</si>
  <si>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</si>
  <si>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</si>
  <si>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</si>
  <si>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</si>
  <si>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</si>
  <si>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</si>
  <si>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</si>
  <si>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</si>
  <si>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</si>
  <si>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</si>
  <si>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</si>
  <si>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</si>
  <si>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</si>
  <si>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</si>
  <si>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</si>
  <si>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</si>
  <si>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</si>
  <si>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</si>
  <si>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</si>
  <si>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</si>
  <si>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</si>
  <si>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</si>
  <si>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</si>
  <si>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</si>
  <si>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</si>
  <si>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</si>
  <si>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</si>
  <si>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</si>
  <si>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</si>
  <si>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</si>
  <si>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</si>
  <si>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</si>
  <si>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</si>
  <si>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</si>
  <si>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</si>
  <si>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</si>
  <si>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</si>
  <si>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</si>
  <si>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</si>
  <si>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</si>
  <si>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</si>
  <si>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</si>
  <si>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</si>
  <si>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</si>
  <si>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</si>
  <si>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</si>
  <si>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</si>
  <si>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</si>
  <si>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</si>
  <si>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</si>
  <si>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</si>
  <si>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</si>
  <si>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</si>
  <si>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</si>
  <si>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</si>
  <si>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</si>
  <si>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</si>
  <si>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</si>
  <si>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</si>
  <si>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</si>
  <si>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</si>
  <si>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</si>
  <si>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</si>
  <si>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</si>
  <si>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</si>
  <si>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</si>
  <si>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</si>
  <si>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</si>
  <si>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</si>
  <si>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</si>
  <si>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</si>
  <si>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</si>
  <si>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</si>
  <si>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</si>
  <si>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</si>
  <si>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</si>
  <si>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</si>
  <si>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</si>
  <si>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</si>
  <si>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</si>
  <si>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</si>
  <si>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</si>
  <si>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</si>
  <si>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</si>
  <si>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</si>
  <si>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</si>
  <si>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</si>
  <si>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</si>
  <si>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</si>
  <si>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</si>
  <si>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</si>
  <si>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</si>
  <si>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</si>
  <si>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</si>
  <si>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</si>
  <si>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</si>
  <si>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</si>
  <si>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</si>
  <si>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</si>
  <si>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</si>
  <si>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</si>
  <si>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</si>
  <si>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</si>
  <si>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</si>
  <si>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</si>
  <si>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</si>
  <si>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</si>
  <si>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</si>
  <si>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</si>
  <si>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</si>
  <si>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</si>
  <si>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</si>
  <si>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</si>
  <si>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</si>
  <si>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</si>
  <si>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</si>
  <si>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</si>
  <si>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</si>
  <si>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</si>
  <si>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</si>
  <si>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</si>
  <si>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</si>
  <si>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</si>
  <si>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</si>
  <si>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</si>
  <si>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</si>
  <si>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</si>
  <si>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</si>
  <si>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</si>
  <si>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</si>
  <si>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</si>
  <si>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</si>
  <si>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</si>
  <si>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</si>
  <si>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</si>
  <si>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</si>
  <si>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</si>
  <si>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</si>
  <si>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</si>
  <si>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</si>
  <si>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</si>
  <si>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</si>
  <si>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</si>
  <si>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</si>
  <si>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</si>
  <si>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</si>
  <si>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</si>
  <si>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</si>
  <si>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</si>
  <si>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</si>
  <si>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</si>
  <si>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</si>
  <si>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</si>
  <si>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</si>
  <si>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</si>
  <si>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</si>
  <si>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</si>
  <si>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</si>
  <si>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</si>
  <si>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</si>
  <si>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</si>
  <si>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</si>
  <si>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</si>
  <si>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</si>
  <si>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</si>
  <si>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</si>
  <si>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</si>
  <si>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</si>
  <si>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</si>
  <si>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</si>
  <si>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</si>
  <si>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</si>
  <si>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</si>
  <si>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</si>
  <si>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</si>
  <si>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</si>
  <si>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</si>
  <si>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</si>
  <si>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</si>
  <si>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</si>
  <si>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</si>
  <si>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</si>
  <si>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</si>
  <si>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</si>
  <si>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</si>
  <si>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</si>
  <si>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</si>
  <si>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</si>
  <si>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</si>
  <si>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</si>
  <si>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</si>
  <si>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</si>
  <si>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</si>
  <si>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</si>
  <si>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</si>
  <si>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</si>
  <si>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</si>
  <si>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</si>
  <si>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</si>
  <si>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</si>
  <si>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</si>
  <si>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</si>
  <si>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</si>
  <si>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</si>
  <si>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</si>
  <si>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</si>
  <si>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</si>
  <si>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</si>
  <si>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</si>
  <si>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</si>
  <si>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</si>
  <si>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</si>
  <si>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</si>
  <si>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</si>
  <si>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</si>
  <si>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</si>
  <si>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</si>
  <si>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</si>
  <si>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</si>
  <si>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</si>
  <si>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</si>
  <si>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</si>
  <si>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</si>
  <si>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</si>
  <si>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</si>
  <si>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</si>
  <si>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</si>
  <si>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</si>
  <si>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</si>
  <si>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</si>
  <si>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</si>
  <si>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</si>
  <si>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</si>
  <si>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</si>
  <si>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</si>
  <si>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</si>
  <si>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</si>
  <si>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</si>
  <si>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</si>
  <si>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</si>
  <si>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</si>
  <si>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</si>
  <si>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</si>
  <si>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</si>
  <si>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</si>
  <si>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</si>
  <si>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</si>
  <si>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</si>
  <si>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</si>
  <si>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</si>
  <si>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</si>
  <si>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</si>
  <si>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</si>
  <si>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</si>
  <si>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</si>
  <si>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</si>
  <si>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</si>
  <si>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</si>
  <si>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</si>
  <si>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</si>
  <si>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</si>
  <si>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</si>
  <si>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</si>
  <si>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</si>
  <si>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</si>
  <si>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</si>
  <si>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</si>
  <si>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</si>
  <si>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</si>
  <si>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</si>
  <si>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</si>
  <si>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</si>
  <si>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</si>
  <si>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</si>
  <si>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</si>
  <si>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</si>
  <si>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</si>
  <si>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</si>
  <si>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</si>
  <si>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</si>
  <si>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</si>
  <si>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</si>
  <si>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</si>
  <si>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</si>
  <si>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</si>
  <si>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</si>
  <si>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</si>
  <si>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</si>
  <si>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</si>
  <si>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</si>
  <si>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</si>
  <si>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</si>
  <si>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</si>
  <si>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</si>
  <si>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</si>
  <si>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</si>
  <si>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</si>
  <si>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</si>
  <si>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</si>
  <si>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</si>
  <si>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</si>
  <si>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</si>
  <si>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</si>
  <si>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</si>
  <si>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</si>
  <si>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</si>
  <si>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</si>
  <si>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</si>
  <si>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</si>
  <si>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</si>
  <si>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</si>
  <si>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</si>
  <si>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</si>
  <si>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</si>
  <si>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</si>
  <si>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</si>
  <si>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</si>
  <si>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</si>
  <si>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</si>
  <si>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</si>
  <si>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</si>
  <si>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</si>
  <si>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</si>
  <si>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</si>
  <si>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</si>
  <si>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</si>
  <si>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</si>
  <si>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</si>
  <si>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</si>
  <si>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</si>
  <si>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</si>
  <si>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</si>
  <si>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</si>
  <si>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</si>
  <si>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</si>
  <si>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</si>
  <si>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</si>
  <si>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</si>
  <si>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</si>
  <si>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</si>
  <si>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</si>
  <si>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</si>
  <si>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</si>
  <si>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</si>
  <si>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</si>
  <si>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</si>
  <si>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</si>
  <si>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</si>
  <si>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</si>
  <si>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</si>
  <si>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</si>
  <si>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</si>
  <si>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</si>
  <si>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</si>
  <si>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</si>
  <si>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</si>
  <si>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</si>
  <si>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</si>
  <si>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</si>
  <si>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</si>
  <si>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</si>
  <si>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</si>
  <si>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</si>
  <si>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</si>
  <si>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</si>
  <si>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</si>
  <si>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</si>
  <si>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</si>
  <si>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</si>
  <si>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</si>
  <si>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</si>
  <si>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</si>
  <si>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</si>
  <si>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</si>
  <si>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</si>
  <si>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</si>
  <si>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</si>
  <si>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</si>
  <si>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</si>
  <si>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</si>
  <si>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</si>
  <si>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</si>
  <si>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</si>
  <si>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</si>
  <si>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</si>
  <si>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</si>
  <si>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</si>
  <si>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</si>
  <si>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</si>
  <si>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</si>
  <si>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</si>
  <si>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</si>
  <si>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</si>
  <si>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</si>
  <si>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</si>
  <si>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</si>
  <si>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</si>
  <si>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</si>
  <si>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</si>
  <si>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</si>
  <si>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</si>
  <si>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</si>
  <si>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</si>
  <si>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</si>
  <si>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</si>
  <si>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</si>
  <si>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</si>
  <si>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</si>
  <si>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</si>
  <si>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</si>
  <si>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</si>
  <si>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</si>
  <si>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</si>
  <si>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</si>
  <si>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</si>
  <si>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</si>
  <si>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</si>
  <si>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</si>
  <si>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</si>
  <si>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</si>
  <si>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</si>
  <si>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</si>
  <si>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</si>
  <si>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</si>
  <si>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</si>
  <si>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</si>
  <si>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</si>
  <si>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</si>
  <si>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</si>
  <si>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</si>
  <si>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</si>
  <si>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</si>
  <si>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</si>
  <si>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</si>
  <si>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</si>
  <si>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</si>
  <si>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</si>
  <si>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</si>
  <si>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</si>
  <si>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</si>
  <si>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</si>
  <si>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</si>
  <si>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</si>
  <si>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</si>
  <si>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</si>
  <si>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</si>
  <si>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</si>
  <si>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</si>
  <si>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</si>
  <si>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</si>
  <si>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</si>
  <si>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</si>
  <si>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</si>
  <si>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</si>
  <si>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</si>
  <si>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</si>
  <si>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</si>
  <si>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</si>
  <si>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</si>
  <si>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</si>
  <si>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</si>
  <si>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</si>
  <si>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</si>
  <si>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</si>
  <si>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</si>
  <si>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</si>
  <si>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</si>
  <si>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</si>
  <si>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</si>
  <si>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</si>
  <si>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</si>
  <si>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</si>
  <si>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</si>
  <si>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</si>
  <si>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</si>
  <si>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</si>
  <si>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</si>
  <si>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</si>
  <si>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</si>
  <si>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</si>
  <si>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</si>
  <si>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</si>
  <si>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</si>
  <si>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</si>
  <si>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</si>
  <si>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</si>
  <si>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</si>
  <si>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</si>
  <si>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</si>
  <si>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</si>
  <si>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</si>
  <si>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</si>
  <si>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</si>
  <si>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</si>
  <si>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</si>
  <si>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</si>
  <si>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</si>
  <si>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</si>
  <si>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</si>
  <si>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</si>
  <si>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</si>
  <si>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</si>
  <si>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</si>
  <si>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</si>
  <si>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</si>
  <si>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</si>
  <si>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</si>
  <si>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</si>
  <si>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</si>
  <si>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</si>
  <si>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</si>
  <si>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</si>
  <si>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</si>
  <si>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</si>
  <si>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</si>
  <si>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</si>
  <si>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</si>
  <si>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</si>
  <si>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</si>
  <si>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</si>
  <si>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</si>
  <si>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</si>
  <si>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</si>
  <si>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</si>
  <si>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</si>
  <si>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</si>
  <si>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</si>
  <si>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</si>
  <si>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</si>
  <si>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</si>
  <si>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</si>
  <si>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</si>
  <si>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</si>
  <si>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</si>
  <si>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</si>
  <si>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</si>
  <si>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</si>
  <si>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</si>
  <si>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</si>
  <si>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</si>
  <si>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</si>
  <si>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</si>
  <si>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</si>
  <si>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</si>
  <si>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</si>
  <si>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</si>
  <si>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</si>
  <si>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</si>
  <si>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</si>
  <si>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</si>
  <si>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</si>
  <si>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</si>
  <si>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</si>
  <si>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</si>
  <si>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</si>
  <si>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</si>
  <si>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</si>
  <si>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</si>
  <si>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</si>
  <si>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</si>
  <si>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</si>
  <si>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</si>
  <si>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</si>
  <si>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</si>
  <si>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</si>
  <si>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</si>
  <si>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</si>
  <si>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</si>
  <si>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</si>
  <si>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</si>
  <si>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</si>
  <si>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</si>
  <si>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</si>
  <si>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</si>
  <si>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</si>
  <si>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</si>
  <si>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</si>
  <si>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</si>
  <si>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</si>
  <si>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</si>
  <si>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</si>
  <si>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</si>
  <si>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</si>
  <si>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</si>
  <si>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</si>
  <si>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</si>
  <si>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</si>
  <si>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</si>
  <si>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</si>
  <si>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</si>
  <si>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</si>
  <si>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</si>
  <si>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</si>
  <si>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</si>
  <si>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</si>
  <si>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</si>
  <si>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</si>
  <si>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</si>
  <si>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</si>
  <si>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</si>
  <si>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</si>
  <si>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</si>
  <si>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</si>
  <si>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</si>
  <si>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</si>
  <si>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</si>
  <si>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</si>
  <si>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</si>
  <si>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</si>
  <si>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</si>
  <si>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</si>
  <si>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</si>
  <si>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</si>
  <si>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</si>
  <si>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</si>
  <si>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</si>
  <si>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</si>
  <si>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</si>
  <si>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</si>
  <si>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</si>
  <si>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</si>
  <si>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</si>
  <si>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</si>
  <si>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</si>
  <si>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</si>
  <si>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</si>
  <si>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</si>
  <si>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</si>
  <si>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</si>
  <si>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</si>
  <si>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</si>
  <si>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</si>
  <si>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</si>
  <si>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</si>
  <si>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</si>
  <si>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</si>
  <si>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</si>
  <si>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</si>
  <si>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</si>
  <si>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</si>
  <si>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</si>
  <si>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</si>
  <si>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</si>
  <si>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</si>
  <si>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</si>
  <si>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</si>
  <si>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</si>
  <si>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</si>
  <si>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</si>
  <si>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</si>
  <si>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</si>
  <si>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</si>
  <si>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</si>
  <si>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</si>
  <si>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</si>
  <si>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</si>
  <si>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</si>
  <si>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</si>
  <si>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</si>
  <si>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</si>
  <si>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</si>
  <si>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</si>
  <si>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</si>
  <si>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</si>
  <si>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</si>
  <si>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</si>
  <si>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</si>
  <si>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</si>
  <si>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</si>
  <si>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</si>
  <si>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</si>
  <si>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</si>
  <si>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</si>
  <si>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</si>
  <si>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</si>
  <si>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</si>
  <si>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</si>
  <si>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</si>
  <si>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</si>
  <si>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</si>
  <si>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</si>
  <si>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</si>
  <si>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</si>
  <si>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</si>
  <si>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</si>
  <si>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</si>
  <si>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</si>
  <si>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</si>
  <si>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</si>
  <si>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</si>
  <si>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</si>
  <si>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</si>
  <si>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</si>
  <si>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</si>
  <si>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</si>
  <si>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</si>
  <si>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</si>
  <si>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</si>
  <si>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</si>
  <si>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</si>
  <si>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</si>
  <si>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</si>
  <si>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</si>
  <si>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</si>
  <si>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</si>
  <si>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</si>
  <si>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</si>
  <si>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</si>
  <si>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</si>
  <si>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</si>
  <si>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</si>
  <si>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</si>
  <si>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</si>
  <si>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</si>
  <si>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</si>
  <si>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</si>
  <si>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</si>
  <si>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</si>
  <si>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</si>
  <si>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</si>
  <si>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</si>
  <si>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</si>
  <si>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</si>
  <si>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</si>
  <si>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</si>
  <si>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</si>
  <si>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</si>
  <si>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</si>
  <si>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</si>
  <si>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</si>
  <si>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</si>
  <si>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</si>
  <si>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</si>
  <si>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</si>
  <si>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</si>
  <si>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</si>
  <si>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</si>
  <si>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</si>
  <si>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</si>
  <si>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</si>
  <si>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</si>
  <si>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</si>
  <si>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</si>
  <si>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</si>
  <si>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</si>
  <si>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</si>
  <si>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</si>
  <si>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</si>
  <si>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</si>
  <si>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</si>
  <si>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</si>
  <si>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</si>
  <si>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</si>
  <si>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</si>
  <si>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</si>
  <si>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</si>
  <si>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</si>
  <si>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</si>
  <si>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</si>
  <si>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</si>
  <si>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</si>
  <si>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</si>
  <si>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</si>
  <si>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</si>
  <si>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</si>
  <si>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</si>
  <si>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</si>
  <si>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</si>
  <si>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</si>
  <si>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</si>
  <si>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</si>
  <si>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</si>
  <si>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</si>
  <si>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</si>
  <si>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</si>
  <si>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</si>
  <si>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</si>
  <si>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</si>
  <si>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</si>
  <si>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</si>
  <si>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</si>
  <si>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</si>
  <si>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</si>
  <si>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</si>
  <si>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</si>
  <si>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</si>
  <si>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</si>
  <si>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</si>
  <si>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</si>
  <si>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</si>
  <si>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</si>
  <si>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</si>
  <si>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</si>
  <si>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</si>
  <si>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</si>
  <si>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</si>
  <si>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</si>
  <si>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</si>
  <si>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</si>
  <si>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</si>
  <si>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</si>
  <si>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</si>
  <si>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</si>
  <si>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</si>
  <si>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</si>
  <si>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</si>
  <si>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</si>
  <si>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</si>
  <si>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</si>
  <si>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</si>
  <si>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</si>
  <si>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</si>
  <si>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</si>
  <si>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</si>
  <si>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</si>
  <si>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</si>
  <si>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</si>
  <si>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</si>
  <si>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</si>
  <si>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</si>
  <si>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</si>
  <si>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</si>
  <si>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</si>
  <si>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</si>
  <si>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</si>
  <si>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</si>
  <si>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</si>
  <si>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</si>
  <si>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</si>
  <si>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</si>
  <si>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</si>
  <si>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</si>
  <si>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</si>
  <si>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</si>
  <si>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</si>
  <si>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</si>
  <si>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</si>
  <si>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</si>
  <si>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</si>
  <si>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</si>
  <si>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</si>
  <si>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</si>
  <si>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</si>
  <si>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</si>
  <si>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</si>
  <si>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</si>
  <si>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</si>
  <si>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</si>
  <si>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</si>
  <si>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</si>
  <si>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</si>
  <si>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</si>
  <si>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</si>
  <si>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</si>
  <si>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</si>
  <si>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</si>
  <si>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</si>
  <si>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</si>
  <si>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</si>
  <si>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</si>
  <si>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</si>
  <si>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</si>
  <si>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</si>
  <si>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</si>
  <si>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</si>
  <si>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</si>
  <si>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</si>
  <si>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</si>
  <si>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</si>
  <si>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</si>
  <si>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</si>
  <si>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</si>
  <si>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</si>
  <si>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</si>
  <si>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</si>
  <si>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</si>
  <si>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</si>
  <si>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</si>
  <si>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</si>
  <si>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</si>
  <si>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</si>
  <si>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</si>
  <si>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</si>
  <si>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</si>
  <si>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</si>
  <si>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</si>
  <si>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</si>
  <si>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</si>
  <si>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</si>
  <si>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</si>
  <si>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</si>
  <si>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</si>
  <si>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</si>
  <si>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</si>
  <si>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</si>
  <si>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</si>
  <si>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</si>
  <si>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</si>
  <si>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</si>
  <si>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</si>
  <si>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</si>
  <si>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</si>
  <si>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</si>
  <si>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</si>
  <si>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</si>
  <si>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</si>
  <si>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</si>
  <si>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</si>
  <si>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</si>
  <si>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</si>
  <si>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</si>
  <si>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</si>
  <si>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</si>
  <si>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</si>
  <si>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</si>
  <si>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</si>
  <si>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</si>
  <si>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</si>
  <si>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</si>
  <si>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</si>
  <si>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</si>
  <si>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</si>
  <si>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</si>
  <si>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</si>
  <si>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</si>
  <si>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</si>
  <si>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</si>
  <si>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</si>
  <si>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</si>
  <si>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</si>
  <si>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</si>
  <si>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</si>
  <si>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</si>
  <si>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</si>
  <si>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</si>
  <si>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</si>
  <si>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</si>
  <si>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</si>
  <si>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</si>
  <si>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</si>
  <si>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</si>
  <si>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</si>
  <si>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</si>
  <si>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</si>
  <si>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</si>
  <si>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</si>
  <si>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</si>
  <si>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</si>
  <si>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</si>
  <si>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</si>
  <si>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</si>
  <si>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</si>
  <si>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</si>
  <si>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</si>
  <si>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</si>
  <si>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</si>
  <si>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</si>
  <si>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</si>
  <si>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</si>
  <si>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</si>
  <si>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</si>
  <si>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</si>
  <si>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</si>
  <si>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</si>
  <si>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</si>
  <si>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</si>
  <si>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</si>
  <si>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</si>
  <si>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</si>
  <si>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</si>
  <si>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</si>
  <si>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</si>
  <si>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</si>
  <si>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</si>
  <si>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</si>
  <si>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</si>
  <si>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</si>
  <si>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</si>
  <si>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</si>
  <si>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</si>
  <si>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</si>
  <si>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</si>
  <si>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</si>
  <si>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</si>
  <si>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</si>
  <si>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</si>
  <si>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</si>
  <si>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</si>
  <si>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</si>
  <si>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</si>
  <si>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</si>
  <si>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</si>
  <si>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</si>
  <si>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</si>
  <si>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</si>
  <si>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</si>
  <si>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</si>
  <si>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</si>
  <si>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</si>
  <si>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</si>
  <si>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</si>
  <si>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</si>
  <si>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</si>
  <si>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</si>
  <si>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</si>
  <si>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</si>
  <si>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</si>
  <si>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</si>
  <si>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</si>
  <si>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</si>
  <si>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</si>
  <si>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</si>
  <si>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</si>
  <si>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</si>
  <si>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</si>
  <si>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</si>
  <si>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</si>
  <si>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</si>
  <si>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</si>
  <si>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</si>
  <si>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</si>
  <si>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</si>
  <si>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</si>
  <si>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</si>
  <si>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</si>
  <si>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</si>
  <si>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</si>
  <si>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</si>
  <si>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</si>
  <si>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</si>
  <si>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</si>
  <si>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</si>
  <si>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</si>
  <si>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</si>
  <si>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</si>
  <si>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</si>
  <si>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</si>
  <si>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</si>
  <si>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</si>
  <si>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</si>
  <si>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</si>
  <si>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</si>
  <si>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</si>
  <si>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</si>
  <si>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</si>
  <si>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</si>
  <si>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</si>
  <si>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</si>
  <si>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</si>
  <si>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</si>
  <si>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</si>
  <si>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</si>
  <si>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</si>
  <si>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</si>
  <si>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</si>
  <si>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</si>
  <si>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</si>
  <si>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</si>
  <si>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</si>
  <si>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</si>
  <si>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</si>
  <si>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</si>
  <si>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</si>
  <si>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</si>
  <si>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</si>
  <si>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</si>
  <si>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</si>
  <si>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</si>
  <si>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</si>
  <si>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</si>
  <si>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</si>
  <si>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</si>
  <si>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</si>
  <si>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</si>
  <si>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</si>
  <si>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</si>
  <si>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</si>
  <si>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</si>
  <si>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</si>
  <si>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</si>
  <si>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</si>
  <si>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</si>
  <si>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</si>
  <si>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</si>
  <si>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</si>
  <si>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</si>
  <si>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</si>
  <si>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</si>
  <si>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</si>
  <si>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</si>
  <si>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</si>
  <si>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</si>
  <si>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</si>
  <si>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</si>
  <si>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</si>
  <si>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</si>
  <si>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</si>
  <si>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</si>
  <si>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</si>
  <si>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</si>
  <si>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</si>
  <si>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</si>
  <si>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</si>
  <si>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</si>
  <si>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</si>
  <si>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</si>
  <si>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</si>
  <si>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</si>
  <si>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</si>
  <si>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</si>
  <si>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</si>
  <si>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</si>
  <si>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</si>
  <si>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</si>
  <si>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</si>
  <si>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</si>
  <si>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</si>
  <si>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</si>
  <si>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</si>
  <si>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</si>
  <si>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</si>
  <si>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</si>
  <si>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</si>
  <si>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</si>
  <si>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</si>
  <si>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</si>
  <si>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</si>
  <si>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</si>
  <si>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</si>
  <si>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</si>
  <si>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</si>
  <si>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</si>
  <si>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</si>
  <si>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</si>
  <si>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</si>
  <si>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</si>
  <si>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</si>
  <si>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</si>
  <si>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</si>
  <si>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</si>
  <si>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</si>
  <si>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</si>
  <si>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</si>
  <si>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</si>
  <si>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</si>
  <si>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</si>
  <si>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</si>
  <si>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</si>
  <si>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</si>
  <si>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</si>
  <si>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</si>
  <si>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</si>
  <si>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</si>
  <si>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</si>
  <si>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</si>
  <si>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</si>
  <si>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</si>
  <si>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</si>
  <si>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</si>
  <si>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</si>
  <si>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</si>
  <si>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</si>
  <si>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</si>
  <si>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</si>
  <si>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</si>
  <si>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</si>
  <si>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</si>
  <si>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</si>
  <si>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</si>
  <si>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</si>
  <si>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</si>
  <si>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</si>
  <si>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</si>
  <si>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</si>
  <si>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</si>
  <si>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</si>
  <si>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</si>
  <si>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</si>
  <si>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</si>
  <si>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</si>
  <si>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</si>
  <si>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</si>
  <si>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</si>
  <si>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</si>
  <si>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</si>
  <si>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</si>
  <si>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</si>
  <si>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</si>
  <si>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</si>
  <si>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</si>
  <si>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</si>
  <si>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</si>
  <si>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</si>
  <si>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</si>
  <si>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</si>
  <si>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</si>
  <si>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</si>
  <si>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</si>
  <si>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</si>
  <si>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</si>
  <si>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</si>
  <si>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</si>
  <si>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</si>
  <si>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</si>
  <si>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</si>
  <si>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</si>
  <si>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</si>
  <si>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</si>
  <si>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</si>
  <si>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</si>
  <si>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</si>
  <si>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</si>
  <si>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</si>
  <si>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</si>
  <si>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</si>
  <si>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</si>
  <si>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</si>
  <si>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</si>
  <si>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</si>
  <si>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</si>
  <si>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</si>
  <si>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</si>
  <si>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</si>
  <si>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</si>
  <si>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</si>
  <si>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</si>
  <si>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</si>
  <si>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</si>
  <si>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</si>
  <si>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</si>
  <si>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</si>
  <si>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</si>
  <si>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</si>
  <si>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</si>
  <si>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</si>
  <si>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</si>
  <si>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</si>
  <si>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</si>
  <si>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</si>
  <si>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</si>
  <si>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</si>
  <si>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</si>
  <si>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</si>
  <si>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</si>
  <si>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</si>
  <si>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</si>
  <si>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</si>
  <si>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</si>
  <si>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</si>
  <si>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</si>
  <si>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</si>
  <si>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</si>
  <si>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</si>
  <si>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</si>
  <si>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</si>
  <si>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</si>
  <si>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</si>
  <si>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</si>
  <si>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</si>
  <si>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</si>
  <si>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</si>
  <si>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</si>
  <si>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</si>
  <si>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</si>
  <si>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</si>
  <si>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</si>
  <si>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</si>
  <si>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</si>
  <si>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</si>
  <si>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</si>
  <si>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</si>
  <si>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</si>
  <si>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</si>
  <si>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</si>
  <si>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</si>
  <si>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</si>
  <si>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</si>
  <si>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</si>
  <si>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</si>
  <si>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</si>
  <si>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</si>
  <si>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</si>
  <si>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</si>
  <si>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</si>
  <si>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</si>
  <si>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</si>
  <si>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</si>
  <si>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</si>
  <si>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</si>
  <si>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</si>
  <si>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</si>
  <si>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</si>
  <si>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</si>
  <si>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</si>
  <si>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</si>
  <si>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</si>
  <si>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</si>
  <si>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</si>
  <si>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</si>
  <si>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</si>
  <si>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</si>
  <si>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</si>
  <si>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</si>
  <si>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</si>
  <si>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</si>
  <si>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</si>
  <si>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</si>
  <si>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</si>
  <si>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</si>
  <si>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</si>
  <si>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</si>
  <si>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</si>
  <si>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</si>
  <si>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</si>
  <si>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</si>
  <si>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</si>
  <si>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</si>
  <si>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</si>
  <si>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</si>
  <si>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</si>
  <si>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</si>
  <si>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</si>
  <si>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</si>
  <si>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</si>
  <si>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</si>
  <si>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</si>
  <si>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</si>
  <si>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</si>
  <si>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</si>
  <si>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</si>
  <si>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</si>
  <si>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</si>
  <si>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</si>
  <si>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</si>
  <si>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</si>
  <si>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</si>
  <si>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</si>
  <si>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</si>
  <si>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</si>
  <si>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</si>
  <si>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</si>
  <si>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</si>
  <si>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</si>
  <si>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</si>
  <si>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</si>
  <si>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</si>
  <si>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</si>
  <si>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</si>
  <si>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</si>
  <si>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</si>
  <si>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</si>
  <si>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</si>
  <si>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</si>
  <si>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</si>
  <si>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</si>
  <si>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</si>
  <si>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</si>
  <si>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</si>
  <si>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</si>
  <si>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</si>
  <si>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</si>
  <si>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</si>
  <si>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</si>
  <si>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</si>
  <si>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</si>
  <si>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</si>
  <si>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</si>
  <si>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</si>
  <si>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</si>
  <si>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</si>
  <si>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</si>
  <si>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</si>
  <si>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</si>
  <si>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</si>
  <si>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</si>
  <si>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</si>
  <si>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</si>
  <si>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</si>
  <si>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</si>
  <si>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</si>
  <si>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</si>
  <si>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</si>
  <si>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</si>
  <si>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</si>
  <si>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</si>
  <si>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</si>
  <si>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</si>
  <si>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</si>
  <si>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</si>
  <si>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</si>
  <si>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</si>
  <si>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</si>
  <si>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</si>
  <si>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</si>
  <si>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</si>
  <si>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</si>
  <si>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</si>
  <si>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</si>
  <si>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</si>
  <si>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</si>
  <si>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</si>
  <si>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</si>
  <si>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</si>
  <si>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</si>
  <si>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</si>
  <si>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</si>
  <si>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</si>
  <si>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</si>
  <si>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</si>
  <si>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</si>
  <si>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</si>
  <si>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</si>
  <si>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</si>
  <si>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</si>
  <si>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</si>
  <si>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</si>
  <si>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</si>
  <si>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</si>
  <si>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</si>
  <si>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</si>
  <si>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</si>
  <si>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</si>
  <si>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</si>
  <si>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</si>
  <si>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</si>
  <si>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</si>
  <si>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</si>
  <si>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</si>
  <si>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</si>
  <si>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</si>
  <si>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</si>
  <si>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</si>
  <si>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</si>
  <si>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</si>
  <si>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</si>
  <si>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</si>
  <si>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</si>
  <si>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</si>
  <si>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</si>
  <si>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</si>
  <si>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</si>
  <si>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</si>
  <si>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</si>
  <si>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</si>
  <si>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</si>
  <si>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</si>
  <si>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</si>
  <si>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</si>
  <si>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</si>
  <si>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</si>
  <si>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</si>
  <si>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</si>
  <si>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</si>
  <si>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</si>
  <si>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</si>
  <si>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</si>
  <si>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</si>
  <si>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</si>
  <si>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</si>
  <si>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</si>
  <si>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</si>
  <si>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</si>
  <si>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</si>
  <si>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</si>
  <si>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</si>
  <si>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</si>
  <si>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</si>
  <si>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</si>
  <si>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</si>
  <si>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</si>
  <si>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</si>
  <si>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</si>
  <si>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</si>
  <si>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</si>
  <si>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</si>
  <si>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</si>
  <si>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</si>
  <si>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</si>
  <si>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</si>
  <si>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</si>
  <si>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</si>
  <si>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</si>
  <si>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</si>
  <si>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</si>
  <si>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</si>
  <si>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</si>
  <si>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</si>
  <si>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</si>
  <si>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</si>
  <si>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</si>
  <si>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</si>
  <si>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</si>
  <si>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</si>
  <si>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</si>
  <si>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</si>
  <si>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</si>
  <si>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</si>
  <si>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</si>
  <si>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</si>
  <si>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</si>
  <si>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</si>
  <si>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</si>
  <si>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</si>
  <si>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</si>
  <si>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</si>
  <si>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</si>
  <si>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</si>
  <si>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</si>
  <si>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</si>
  <si>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</si>
  <si>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</si>
  <si>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</si>
  <si>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</si>
  <si>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</si>
  <si>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</si>
  <si>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</si>
  <si>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</si>
  <si>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</si>
  <si>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</si>
  <si>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</si>
  <si>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</si>
  <si>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</si>
  <si>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</si>
  <si>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</si>
  <si>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</si>
  <si>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</si>
  <si>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</si>
  <si>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</si>
  <si>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</si>
  <si>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</si>
  <si>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</si>
  <si>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</si>
  <si>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</si>
  <si>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</si>
  <si>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</si>
  <si>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</si>
  <si>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</si>
  <si>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</si>
  <si>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</si>
  <si>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</si>
  <si>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</si>
  <si>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</si>
  <si>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</si>
  <si>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</si>
  <si>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</si>
  <si>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</si>
  <si>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</si>
  <si>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</si>
  <si>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</si>
  <si>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</si>
  <si>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</si>
  <si>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</si>
  <si>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</si>
  <si>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</si>
  <si>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</si>
  <si>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</si>
  <si>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</si>
  <si>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</si>
  <si>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</si>
  <si>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</si>
  <si>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</si>
  <si>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</si>
  <si>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</si>
  <si>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</si>
  <si>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</si>
  <si>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</si>
  <si>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</si>
  <si>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</si>
  <si>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</si>
  <si>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</si>
  <si>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</si>
  <si>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</si>
  <si>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</si>
  <si>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</si>
  <si>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</si>
  <si>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</si>
  <si>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</si>
  <si>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</si>
  <si>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</si>
  <si>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</si>
  <si>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</si>
  <si>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</si>
  <si>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</si>
  <si>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</si>
  <si>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</si>
  <si>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</si>
  <si>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</si>
  <si>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</si>
  <si>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</si>
  <si>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</si>
  <si>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</si>
  <si>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</si>
  <si>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</si>
  <si>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</si>
  <si>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</si>
  <si>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</si>
  <si>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</si>
  <si>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</si>
  <si>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</si>
  <si>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</si>
  <si>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</si>
  <si>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</si>
  <si>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</si>
  <si>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</si>
  <si>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</si>
  <si>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</si>
  <si>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</si>
  <si>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</si>
  <si>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</si>
  <si>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</si>
  <si>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</si>
  <si>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</si>
  <si>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</si>
  <si>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</si>
  <si>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</si>
  <si>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</si>
  <si>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</si>
  <si>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</si>
  <si>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</si>
  <si>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</si>
  <si>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</si>
  <si>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</si>
  <si>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</si>
  <si>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</si>
  <si>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</si>
  <si>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</si>
  <si>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</si>
  <si>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</si>
  <si>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</si>
  <si>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</si>
  <si>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</si>
  <si>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</si>
  <si>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</si>
  <si>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</si>
  <si>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</si>
  <si>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</si>
  <si>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</si>
  <si>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</si>
  <si>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</si>
  <si>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</si>
  <si>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</si>
  <si>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</si>
  <si>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</si>
  <si>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</si>
  <si>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</si>
  <si>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</si>
  <si>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</si>
  <si>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</si>
  <si>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</si>
  <si>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</si>
  <si>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</si>
  <si>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</si>
  <si>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</si>
  <si>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</si>
  <si>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</si>
  <si>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</si>
  <si>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</si>
  <si>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</si>
  <si>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</si>
  <si>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</si>
  <si>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</si>
  <si>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</si>
  <si>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</si>
  <si>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</si>
  <si>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</si>
  <si>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</si>
  <si>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</si>
  <si>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</si>
  <si>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</si>
  <si>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</si>
  <si>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</si>
  <si>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</si>
  <si>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</si>
  <si>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</si>
  <si>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</si>
  <si>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</si>
  <si>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</si>
  <si>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</si>
  <si>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</si>
  <si>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</si>
  <si>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</si>
  <si>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</si>
  <si>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</si>
  <si>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</si>
  <si>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</si>
  <si>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</si>
  <si>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</si>
  <si>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</si>
  <si>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</si>
  <si>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</si>
  <si>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</si>
  <si>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</si>
  <si>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</si>
  <si>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</si>
  <si>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</si>
  <si>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</si>
  <si>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</si>
  <si>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</si>
  <si>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</si>
  <si>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</si>
  <si>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</si>
  <si>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</si>
  <si>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</si>
  <si>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</si>
  <si>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</si>
  <si>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</si>
  <si>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</si>
  <si>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</si>
  <si>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</si>
  <si>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</si>
  <si>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</si>
  <si>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</si>
  <si>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</si>
  <si>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</si>
  <si>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</si>
  <si>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</si>
  <si>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</si>
  <si>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</si>
  <si>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</si>
  <si>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</si>
  <si>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</si>
  <si>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</si>
  <si>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</si>
  <si>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</si>
  <si>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</si>
  <si>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</si>
  <si>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</si>
  <si>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</si>
  <si>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</si>
  <si>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</si>
  <si>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</si>
  <si>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</si>
  <si>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</si>
  <si>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</si>
  <si>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</si>
  <si>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</si>
  <si>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</si>
  <si>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</si>
  <si>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</si>
  <si>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</si>
  <si>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</si>
  <si>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</si>
  <si>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</si>
  <si>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</si>
  <si>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</si>
  <si>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</si>
  <si>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</si>
  <si>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</si>
  <si>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</si>
  <si>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</si>
  <si>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</si>
  <si>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</si>
  <si>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</si>
  <si>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</si>
  <si>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</si>
  <si>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</si>
  <si>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</si>
  <si>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</si>
  <si>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</si>
  <si>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</si>
  <si>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</si>
  <si>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</si>
  <si>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</si>
  <si>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</si>
  <si>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</si>
  <si>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</si>
  <si>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</si>
  <si>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</si>
  <si>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</si>
  <si>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</si>
  <si>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</si>
  <si>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</si>
  <si>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</si>
  <si>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</si>
  <si>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</si>
  <si>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</si>
  <si>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</si>
  <si>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</si>
  <si>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</si>
  <si>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</si>
  <si>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</si>
  <si>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</si>
  <si>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</si>
  <si>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</si>
  <si>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</si>
  <si>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</si>
  <si>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</si>
  <si>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</si>
  <si>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</si>
  <si>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</si>
  <si>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</si>
  <si>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</si>
  <si>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</si>
  <si>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</si>
  <si>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</si>
  <si>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</si>
  <si>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</si>
  <si>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</si>
  <si>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</si>
  <si>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</si>
  <si>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</si>
  <si>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</si>
  <si>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</si>
  <si>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</si>
  <si>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</si>
  <si>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</si>
  <si>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</si>
  <si>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</si>
  <si>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</si>
  <si>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</si>
  <si>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</si>
  <si>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</si>
  <si>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</si>
  <si>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</si>
  <si>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</si>
  <si>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</si>
  <si>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</si>
  <si>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</si>
  <si>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</si>
  <si>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</si>
  <si>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</si>
  <si>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</si>
  <si>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</si>
  <si>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</si>
  <si>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</si>
  <si>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</si>
  <si>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</si>
  <si>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</si>
  <si>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</si>
  <si>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</si>
  <si>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</si>
  <si>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</si>
  <si>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</si>
  <si>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</si>
  <si>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</si>
  <si>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</si>
  <si>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</si>
  <si>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</si>
  <si>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</si>
  <si>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</si>
  <si>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</si>
  <si>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</si>
  <si>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</si>
  <si>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</si>
  <si>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</si>
  <si>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</si>
  <si>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</si>
  <si>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</si>
  <si>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</si>
  <si>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</si>
  <si>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</si>
  <si>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</si>
  <si>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</si>
  <si>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</si>
  <si>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</si>
  <si>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</si>
  <si>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</si>
  <si>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</si>
  <si>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</si>
  <si>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</si>
  <si>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</si>
  <si>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</si>
  <si>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</si>
  <si>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</si>
  <si>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</si>
  <si>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</si>
  <si>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</si>
  <si>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</si>
  <si>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</si>
  <si>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</si>
  <si>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</si>
  <si>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</si>
  <si>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</si>
  <si>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</si>
  <si>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</si>
  <si>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</si>
  <si>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</si>
  <si>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</si>
  <si>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</si>
  <si>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</si>
  <si>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</si>
  <si>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</si>
  <si>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</si>
  <si>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</si>
  <si>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</si>
  <si>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</si>
  <si>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</si>
  <si>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</si>
  <si>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</si>
  <si>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</si>
  <si>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</si>
  <si>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</si>
  <si>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</si>
  <si>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</si>
  <si>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</si>
  <si>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</si>
  <si>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</si>
  <si>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</si>
  <si>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</si>
  <si>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</si>
  <si>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</si>
  <si>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</si>
  <si>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</si>
  <si>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</si>
  <si>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</si>
  <si>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</si>
  <si>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</si>
  <si>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</si>
  <si>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</si>
  <si>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</si>
  <si>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</si>
  <si>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</si>
  <si>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</si>
  <si>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</si>
  <si>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</si>
  <si>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</si>
  <si>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</si>
  <si>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</si>
  <si>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</si>
  <si>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</si>
  <si>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</si>
  <si>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</si>
  <si>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</si>
  <si>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</si>
  <si>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</si>
  <si>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</si>
  <si>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</si>
  <si>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</si>
  <si>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</si>
  <si>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</si>
  <si>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</si>
  <si>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</si>
  <si>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</si>
  <si>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</si>
  <si>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</si>
  <si>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</si>
  <si>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</si>
  <si>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</si>
  <si>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</si>
  <si>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</si>
  <si>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</si>
  <si>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</si>
  <si>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</si>
  <si>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</si>
  <si>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</si>
  <si>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</si>
  <si>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</si>
  <si>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</si>
  <si>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</si>
  <si>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</si>
  <si>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</si>
  <si>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</si>
  <si>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</si>
  <si>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</si>
  <si>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</si>
  <si>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</si>
  <si>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</si>
  <si>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</si>
  <si>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</si>
  <si>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</si>
  <si>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</si>
  <si>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</si>
  <si>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</si>
  <si>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</si>
  <si>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</si>
  <si>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</si>
  <si>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</si>
  <si>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</si>
  <si>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</si>
  <si>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</si>
  <si>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</si>
  <si>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</si>
  <si>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</si>
  <si>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</si>
  <si>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</si>
  <si>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</si>
  <si>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</si>
  <si>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</si>
  <si>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</si>
  <si>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</si>
  <si>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</si>
  <si>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</si>
  <si>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</si>
  <si>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</si>
  <si>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</si>
  <si>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</si>
  <si>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</si>
  <si>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</si>
  <si>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</si>
  <si>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</si>
  <si>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</si>
  <si>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</si>
  <si>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</si>
  <si>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</si>
  <si>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</si>
  <si>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</si>
  <si>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</si>
  <si>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</si>
  <si>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</si>
  <si>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</si>
  <si>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</si>
  <si>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</si>
  <si>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</si>
  <si>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</si>
  <si>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</si>
  <si>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</si>
  <si>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</si>
  <si>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</si>
  <si>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</si>
  <si>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</si>
  <si>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</si>
  <si>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</si>
  <si>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</si>
  <si>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</si>
  <si>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</si>
  <si>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</si>
  <si>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</si>
  <si>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</si>
  <si>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</si>
  <si>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</si>
  <si>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</si>
  <si>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</si>
  <si>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</si>
  <si>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</si>
  <si>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</si>
  <si>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</si>
  <si>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</si>
  <si>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</si>
  <si>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</si>
  <si>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</si>
  <si>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</si>
  <si>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</si>
  <si>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</si>
  <si>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</si>
  <si>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</si>
  <si>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</si>
  <si>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</si>
  <si>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</si>
  <si>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</si>
  <si>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</si>
  <si>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</si>
  <si>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</si>
  <si>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</si>
  <si>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</si>
  <si>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</si>
  <si>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</si>
  <si>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</si>
  <si>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</si>
  <si>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</si>
  <si>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</si>
  <si>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</si>
  <si>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</si>
  <si>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</si>
  <si>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</si>
  <si>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</si>
  <si>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</si>
  <si>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</si>
  <si>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</si>
  <si>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</si>
  <si>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</si>
  <si>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</si>
  <si>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</si>
  <si>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</si>
  <si>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</si>
  <si>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</si>
  <si>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</si>
  <si>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</si>
  <si>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</si>
  <si>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</si>
  <si>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</si>
  <si>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</si>
  <si>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</si>
  <si>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</si>
  <si>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</si>
  <si>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</si>
  <si>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</si>
  <si>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</si>
  <si>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</si>
  <si>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</si>
  <si>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</si>
  <si>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</si>
  <si>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</si>
  <si>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</si>
  <si>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</si>
  <si>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</si>
  <si>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</si>
  <si>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</si>
  <si>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</si>
  <si>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</si>
  <si>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</si>
  <si>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</si>
  <si>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</si>
  <si>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</si>
  <si>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</si>
  <si>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</si>
  <si>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</si>
  <si>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</si>
  <si>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</si>
  <si>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</si>
  <si>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</si>
  <si>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</si>
  <si>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</si>
  <si>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</si>
  <si>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</si>
  <si>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</si>
  <si>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</si>
  <si>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</si>
  <si>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</si>
  <si>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</si>
  <si>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</si>
  <si>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</si>
  <si>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</si>
  <si>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</si>
  <si>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</si>
  <si>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</si>
  <si>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</si>
  <si>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</si>
  <si>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</si>
  <si>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</si>
  <si>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</si>
  <si>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</si>
  <si>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</si>
  <si>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</si>
  <si>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</si>
  <si>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</si>
  <si>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</si>
  <si>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</si>
  <si>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</si>
  <si>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</si>
  <si>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</si>
  <si>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</si>
  <si>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</si>
  <si>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</si>
  <si>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</si>
  <si>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</si>
  <si>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</si>
  <si>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</si>
  <si>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</si>
  <si>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</si>
  <si>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</si>
  <si>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</si>
  <si>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</si>
  <si>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</si>
  <si>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</si>
  <si>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</si>
  <si>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</si>
  <si>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</si>
  <si>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</si>
  <si>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</si>
  <si>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</si>
  <si>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</si>
  <si>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</si>
  <si>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</si>
  <si>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</si>
  <si>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</si>
  <si>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</si>
  <si>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</si>
  <si>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</si>
  <si>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</si>
  <si>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</si>
  <si>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</si>
  <si>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</si>
  <si>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</si>
  <si>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</si>
  <si>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</si>
  <si>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</si>
  <si>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</si>
  <si>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</si>
  <si>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</si>
  <si>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</si>
  <si>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</si>
  <si>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</si>
  <si>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</si>
  <si>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</si>
  <si>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</si>
  <si>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</si>
  <si>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</si>
  <si>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</si>
  <si>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</si>
  <si>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</si>
  <si>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</si>
  <si>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</si>
  <si>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</si>
  <si>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</si>
  <si>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</si>
  <si>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</si>
  <si>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</si>
  <si>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</si>
  <si>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</si>
  <si>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</si>
  <si>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</si>
  <si>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</si>
  <si>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</si>
  <si>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</si>
  <si>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</si>
  <si>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</si>
  <si>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</si>
  <si>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</si>
  <si>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</si>
  <si>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</si>
  <si>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</si>
  <si>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</si>
  <si>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</si>
  <si>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</si>
  <si>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</si>
  <si>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</si>
  <si>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</si>
  <si>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</si>
  <si>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</si>
  <si>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</si>
  <si>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</si>
  <si>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</si>
  <si>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</si>
  <si>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</si>
  <si>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</si>
  <si>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</si>
  <si>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</si>
  <si>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</si>
  <si>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</si>
  <si>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</si>
  <si>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</si>
  <si>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</si>
  <si>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</si>
  <si>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</si>
  <si>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</si>
  <si>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</si>
  <si>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</si>
  <si>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</si>
  <si>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</si>
  <si>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</si>
  <si>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</si>
  <si>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</si>
  <si>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</si>
  <si>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</si>
  <si>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</si>
  <si>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</si>
  <si>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</si>
  <si>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</si>
  <si>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</si>
  <si>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</si>
  <si>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</si>
  <si>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</si>
  <si>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</si>
  <si>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</si>
  <si>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</si>
  <si>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</si>
  <si>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</si>
  <si>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</si>
  <si>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</si>
  <si>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</si>
  <si>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</si>
  <si>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</si>
  <si>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</si>
  <si>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</si>
  <si>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</si>
  <si>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</si>
  <si>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</si>
  <si>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</si>
  <si>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</si>
  <si>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</si>
  <si>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</si>
  <si>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</si>
  <si>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</si>
  <si>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</si>
  <si>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</si>
  <si>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</si>
  <si>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</si>
  <si>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</si>
  <si>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</si>
  <si>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</si>
  <si>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</si>
  <si>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</si>
  <si>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</si>
  <si>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</si>
  <si>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</si>
  <si>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</si>
  <si>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</si>
  <si>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</si>
  <si>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</si>
  <si>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</si>
  <si>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</si>
  <si>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</si>
  <si>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</si>
  <si>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</si>
  <si>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</si>
  <si>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</si>
  <si>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</si>
  <si>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</si>
  <si>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</si>
  <si>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</si>
  <si>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</si>
  <si>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</si>
  <si>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</si>
  <si>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</si>
  <si>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</si>
  <si>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</si>
  <si>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</si>
  <si>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</si>
  <si>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</si>
  <si>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</si>
  <si>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</si>
  <si>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</si>
  <si>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</si>
  <si>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</si>
  <si>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</si>
  <si>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</si>
  <si>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</si>
  <si>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</si>
  <si>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</si>
  <si>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</si>
  <si>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</si>
  <si>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</si>
  <si>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</si>
  <si>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</si>
  <si>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</si>
  <si>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</si>
  <si>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</si>
  <si>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</si>
  <si>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</si>
  <si>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</si>
  <si>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</si>
  <si>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</si>
  <si>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</si>
  <si>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</si>
  <si>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</si>
  <si>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</si>
  <si>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</si>
  <si>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</si>
  <si>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</si>
  <si>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</si>
  <si>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</si>
  <si>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</si>
  <si>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</si>
  <si>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</si>
  <si>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</si>
  <si>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</si>
  <si>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</si>
  <si>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</si>
  <si>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</si>
  <si>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</si>
  <si>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</si>
  <si>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</si>
  <si>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</si>
  <si>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</si>
  <si>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</si>
  <si>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</si>
  <si>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</si>
  <si>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</si>
  <si>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</si>
  <si>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</si>
  <si>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</si>
  <si>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</si>
  <si>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</si>
  <si>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</si>
  <si>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</si>
  <si>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</si>
  <si>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</si>
  <si>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</si>
  <si>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</si>
  <si>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</si>
  <si>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</si>
  <si>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</si>
  <si>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</si>
  <si>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</si>
  <si>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</si>
  <si>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</si>
  <si>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</si>
  <si>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</si>
  <si>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</si>
  <si>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</si>
  <si>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</si>
  <si>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</si>
  <si>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</si>
  <si>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</si>
  <si>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</si>
  <si>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</si>
  <si>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</si>
  <si>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</si>
  <si>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</si>
  <si>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</si>
  <si>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</si>
  <si>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</si>
  <si>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</si>
  <si>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</si>
  <si>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</si>
  <si>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</si>
  <si>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</si>
  <si>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</si>
  <si>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</si>
  <si>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</si>
  <si>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</si>
  <si>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</si>
  <si>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</si>
  <si>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</si>
  <si>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</si>
  <si>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</si>
  <si>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</si>
  <si>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</si>
  <si>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</si>
  <si>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</si>
  <si>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</si>
  <si>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</si>
  <si>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</si>
  <si>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</si>
  <si>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</si>
  <si>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</si>
  <si>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</si>
  <si>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</si>
  <si>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</si>
  <si>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</si>
  <si>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</si>
  <si>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</si>
  <si>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</si>
  <si>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</si>
  <si>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</si>
  <si>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</si>
  <si>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</si>
  <si>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</si>
  <si>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</si>
  <si>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</si>
  <si>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</si>
  <si>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</si>
  <si>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</si>
  <si>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</si>
  <si>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</si>
  <si>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</si>
  <si>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</si>
  <si>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</si>
  <si>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</si>
  <si>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</si>
  <si>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</si>
  <si>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</si>
  <si>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</si>
  <si>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</si>
  <si>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</si>
  <si>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</si>
  <si>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</si>
  <si>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</si>
  <si>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</si>
  <si>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</si>
  <si>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</si>
  <si>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</si>
  <si>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</si>
  <si>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</si>
  <si>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</si>
  <si>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</si>
  <si>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</si>
  <si>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</si>
  <si>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</si>
  <si>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</si>
  <si>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</si>
  <si>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</si>
  <si>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</si>
  <si>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</si>
  <si>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</si>
  <si>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</si>
  <si>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</si>
  <si>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</si>
  <si>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</si>
  <si>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</si>
  <si>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</si>
  <si>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</si>
  <si>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</si>
  <si>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</si>
  <si>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</si>
  <si>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</si>
  <si>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</si>
  <si>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</si>
  <si>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</si>
  <si>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</si>
  <si>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</si>
  <si>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</si>
  <si>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</si>
  <si>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</si>
  <si>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</si>
  <si>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</si>
  <si>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</si>
  <si>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</si>
  <si>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</si>
  <si>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</si>
  <si>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</si>
  <si>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</si>
  <si>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</si>
  <si>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</si>
  <si>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</si>
  <si>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</si>
  <si>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</si>
  <si>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</si>
  <si>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</si>
  <si>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</si>
  <si>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</si>
  <si>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</si>
  <si>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</si>
  <si>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</si>
  <si>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</si>
  <si>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</si>
  <si>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</si>
  <si>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</si>
  <si>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</si>
  <si>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</si>
  <si>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</si>
  <si>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</si>
  <si>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</si>
  <si>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</si>
  <si>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</si>
  <si>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</si>
  <si>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</si>
  <si>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</si>
  <si>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</si>
  <si>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</si>
  <si>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</si>
  <si>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</si>
  <si>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</si>
  <si>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</si>
  <si>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</si>
  <si>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</si>
  <si>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</si>
  <si>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</si>
  <si>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</si>
  <si>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</si>
  <si>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</si>
  <si>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</si>
  <si>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</si>
  <si>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</si>
  <si>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</si>
  <si>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</si>
  <si>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</si>
  <si>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</si>
  <si>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</si>
  <si>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</si>
  <si>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</si>
  <si>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</si>
  <si>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</si>
  <si>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</si>
  <si>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</si>
  <si>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</si>
  <si>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</si>
  <si>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</si>
  <si>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</si>
  <si>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</si>
  <si>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</si>
  <si>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</si>
  <si>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</si>
  <si>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</si>
  <si>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</si>
  <si>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</si>
  <si>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</si>
  <si>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</si>
  <si>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</si>
  <si>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</si>
  <si>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</si>
  <si>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</si>
  <si>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</si>
  <si>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</si>
  <si>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</si>
  <si>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</si>
  <si>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</si>
  <si>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</si>
  <si>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</si>
  <si>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</si>
  <si>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</si>
  <si>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</si>
  <si>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</si>
  <si>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</si>
  <si>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</si>
  <si>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</si>
  <si>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</si>
  <si>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</si>
  <si>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</si>
  <si>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</si>
  <si>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</si>
  <si>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</si>
  <si>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</si>
  <si>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</si>
  <si>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</si>
  <si>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</si>
  <si>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</si>
  <si>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</si>
  <si>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</si>
  <si>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</si>
  <si>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</si>
  <si>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</si>
  <si>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</si>
  <si>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</si>
  <si>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</si>
  <si>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</si>
  <si>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</si>
  <si>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</si>
  <si>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</si>
  <si>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</si>
  <si>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</si>
  <si>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</si>
  <si>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</si>
  <si>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</si>
  <si>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</si>
  <si>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</si>
  <si>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</si>
  <si>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</si>
  <si>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</si>
  <si>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</si>
  <si>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</si>
  <si>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</si>
  <si>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</si>
  <si>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</si>
  <si>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</si>
  <si>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</si>
  <si>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</si>
  <si>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</si>
  <si>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</si>
  <si>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</si>
  <si>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</si>
  <si>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</si>
  <si>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</si>
  <si>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</si>
  <si>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</si>
  <si>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</si>
  <si>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</si>
  <si>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</si>
  <si>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</si>
  <si>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</si>
  <si>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</si>
  <si>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</si>
  <si>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</si>
  <si>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</si>
  <si>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</si>
  <si>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</si>
  <si>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</si>
  <si>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</si>
  <si>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</si>
  <si>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</si>
  <si>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</si>
  <si>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</si>
  <si>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</si>
  <si>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</si>
  <si>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</si>
  <si>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</si>
  <si>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</si>
  <si>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</si>
  <si>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</si>
  <si>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</si>
  <si>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</si>
  <si>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</si>
  <si>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</si>
  <si>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</si>
  <si>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</si>
  <si>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</si>
  <si>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</si>
  <si>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</si>
  <si>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</si>
  <si>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</si>
  <si>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</si>
  <si>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</si>
  <si>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</si>
  <si>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</si>
  <si>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</si>
  <si>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</si>
  <si>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</si>
  <si>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</si>
  <si>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</si>
  <si>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</si>
  <si>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</si>
  <si>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</si>
  <si>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</si>
  <si>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</si>
  <si>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</si>
  <si>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</si>
  <si>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</si>
  <si>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</si>
  <si>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</si>
  <si>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</si>
  <si>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</si>
  <si>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</si>
  <si>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</si>
  <si>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</si>
  <si>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</si>
  <si>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</si>
  <si>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</si>
  <si>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</si>
  <si>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</si>
  <si>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</si>
  <si>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</si>
  <si>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</si>
  <si>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</si>
  <si>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</si>
  <si>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</si>
  <si>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</si>
  <si>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</si>
  <si>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</si>
  <si>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</si>
  <si>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</si>
  <si>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</si>
  <si>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</si>
  <si>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</si>
  <si>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</si>
  <si>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</si>
  <si>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</si>
  <si>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</si>
  <si>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</si>
  <si>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</si>
  <si>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</si>
  <si>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</si>
  <si>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</si>
  <si>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</si>
  <si>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</si>
  <si>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</si>
  <si>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</si>
  <si>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</si>
  <si>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</si>
  <si>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</si>
  <si>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</si>
  <si>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</si>
  <si>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</si>
  <si>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</si>
  <si>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</si>
  <si>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</si>
  <si>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</si>
  <si>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</si>
  <si>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</si>
  <si>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</si>
  <si>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</si>
  <si>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</si>
  <si>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</si>
  <si>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</si>
  <si>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</si>
  <si>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</si>
  <si>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</si>
  <si>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</si>
  <si>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</si>
  <si>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</si>
  <si>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</si>
  <si>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</si>
  <si>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</si>
  <si>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</si>
  <si>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</si>
  <si>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</si>
  <si>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</si>
  <si>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</si>
  <si>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</si>
  <si>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</si>
  <si>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</si>
  <si>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</si>
  <si>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</si>
  <si>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</si>
  <si>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</si>
  <si>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</si>
  <si>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</si>
  <si>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</si>
  <si>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</si>
  <si>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</si>
  <si>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</si>
  <si>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</si>
  <si>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</si>
  <si>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</si>
  <si>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</si>
  <si>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</si>
  <si>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</si>
  <si>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</si>
  <si>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</si>
  <si>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</si>
  <si>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</si>
  <si>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</si>
  <si>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</si>
  <si>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</si>
  <si>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</si>
  <si>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</si>
  <si>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</si>
  <si>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</si>
  <si>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</si>
  <si>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</si>
  <si>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</si>
  <si>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</si>
  <si>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</si>
  <si>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</si>
  <si>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</si>
  <si>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</si>
  <si>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</si>
  <si>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</si>
  <si>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</si>
  <si>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</si>
  <si>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</si>
  <si>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</si>
  <si>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</si>
  <si>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</si>
  <si>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</si>
  <si>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</si>
  <si>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</si>
  <si>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</si>
  <si>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</si>
  <si>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</si>
  <si>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</si>
  <si>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</si>
  <si>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</si>
  <si>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</si>
  <si>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</si>
  <si>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</si>
  <si>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</si>
  <si>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</si>
  <si>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</si>
  <si>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</si>
  <si>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</si>
  <si>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</si>
  <si>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</si>
  <si>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</si>
  <si>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</si>
  <si>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</si>
  <si>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</si>
  <si>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</si>
  <si>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</si>
  <si>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</si>
  <si>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</si>
  <si>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</si>
  <si>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</si>
  <si>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</si>
  <si>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</si>
  <si>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</si>
  <si>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</si>
  <si>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</si>
  <si>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</si>
  <si>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</si>
  <si>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</si>
  <si>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</si>
  <si>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</si>
  <si>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</si>
  <si>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</si>
  <si>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</si>
  <si>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</si>
  <si>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</si>
  <si>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</si>
  <si>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</si>
  <si>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</si>
  <si>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</si>
  <si>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</si>
  <si>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</si>
  <si>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</si>
  <si>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</si>
  <si>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</si>
  <si>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</si>
  <si>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</si>
  <si>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</si>
  <si>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</si>
  <si>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</si>
  <si>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</si>
  <si>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</si>
  <si>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</si>
  <si>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</si>
  <si>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</si>
  <si>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</si>
  <si>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</si>
  <si>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</si>
  <si>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</si>
  <si>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</si>
  <si>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</si>
  <si>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</si>
  <si>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</si>
  <si>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</si>
  <si>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</si>
  <si>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</si>
  <si>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</si>
  <si>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</si>
  <si>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</si>
  <si>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</si>
  <si>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</si>
  <si>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</si>
  <si>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</si>
  <si>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</si>
  <si>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</si>
  <si>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</si>
  <si>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</si>
  <si>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</si>
  <si>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</si>
  <si>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</si>
  <si>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</si>
  <si>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</si>
  <si>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</si>
  <si>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</si>
  <si>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</si>
  <si>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</si>
  <si>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</si>
  <si>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</si>
  <si>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</si>
  <si>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</si>
  <si>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</si>
  <si>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</si>
  <si>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</si>
  <si>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</si>
  <si>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</si>
  <si>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</si>
  <si>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</si>
  <si>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</si>
  <si>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</si>
  <si>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</si>
  <si>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</si>
  <si>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</si>
  <si>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</si>
  <si>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</si>
  <si>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</si>
  <si>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</si>
  <si>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</si>
  <si>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</si>
  <si>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</si>
  <si>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</si>
  <si>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</si>
  <si>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</si>
  <si>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</si>
  <si>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</si>
  <si>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</si>
  <si>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</si>
  <si>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</si>
  <si>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</si>
  <si>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</si>
  <si>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</si>
  <si>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</si>
  <si>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</si>
  <si>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</si>
  <si>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</si>
  <si>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</si>
  <si>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</si>
  <si>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</si>
  <si>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</si>
  <si>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</si>
  <si>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</si>
  <si>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</si>
  <si>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</si>
  <si>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</si>
  <si>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</si>
  <si>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</si>
  <si>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</si>
  <si>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</si>
  <si>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</si>
  <si>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</si>
  <si>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</si>
  <si>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</si>
  <si>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</si>
  <si>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</si>
  <si>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</si>
  <si>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</si>
  <si>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</si>
  <si>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</si>
  <si>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</si>
  <si>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</si>
  <si>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</si>
  <si>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</si>
  <si>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</si>
  <si>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</si>
  <si>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</si>
  <si>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</si>
  <si>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</si>
  <si>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</si>
  <si>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</si>
  <si>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</si>
  <si>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</si>
  <si>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</si>
  <si>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</si>
  <si>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</si>
  <si>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</si>
  <si>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</si>
  <si>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</si>
  <si>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</si>
  <si>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</si>
  <si>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</si>
  <si>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</si>
  <si>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</si>
  <si>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</si>
  <si>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</si>
  <si>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</si>
  <si>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</si>
  <si>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</si>
  <si>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</si>
  <si>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</si>
  <si>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</si>
  <si>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</si>
  <si>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</si>
  <si>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</si>
  <si>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</si>
  <si>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</si>
  <si>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</si>
  <si>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</si>
  <si>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</si>
  <si>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</si>
  <si>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</si>
  <si>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</si>
  <si>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</si>
  <si>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</si>
  <si>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</si>
  <si>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</si>
  <si>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</si>
  <si>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</si>
  <si>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</si>
  <si>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</si>
  <si>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</si>
  <si>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</si>
  <si>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</si>
  <si>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</si>
  <si>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</si>
  <si>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</si>
  <si>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</si>
  <si>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</si>
  <si>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</si>
  <si>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</si>
  <si>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</si>
  <si>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</si>
  <si>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</si>
  <si>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</si>
  <si>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</si>
  <si>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</si>
  <si>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</si>
  <si>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</si>
  <si>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</si>
  <si>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</si>
  <si>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</si>
  <si>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</si>
  <si>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</si>
  <si>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</si>
  <si>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</si>
  <si>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</si>
  <si>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</si>
  <si>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</si>
  <si>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</si>
  <si>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</si>
  <si>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</si>
  <si>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</si>
  <si>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</si>
  <si>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</si>
  <si>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</si>
  <si>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</si>
  <si>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</si>
  <si>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</si>
  <si>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</si>
  <si>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</si>
  <si>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</si>
  <si>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</si>
  <si>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</si>
  <si>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</si>
  <si>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</si>
  <si>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</si>
  <si>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</si>
  <si>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</si>
  <si>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</si>
  <si>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</si>
  <si>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</si>
  <si>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</si>
  <si>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</si>
  <si>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</si>
  <si>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</si>
  <si>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</si>
  <si>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</si>
  <si>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</si>
  <si>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</si>
  <si>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</si>
  <si>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</si>
  <si>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</si>
  <si>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</si>
  <si>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</si>
  <si>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</si>
  <si>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</si>
  <si>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</si>
  <si>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</si>
  <si>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</si>
  <si>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</si>
  <si>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</si>
  <si>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</si>
  <si>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</si>
  <si>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</si>
  <si>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</si>
  <si>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</si>
  <si>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</si>
  <si>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</si>
  <si>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</si>
  <si>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</si>
  <si>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</si>
  <si>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</si>
  <si>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</si>
  <si>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</si>
  <si>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</si>
  <si>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</si>
  <si>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</si>
  <si>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</si>
  <si>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</si>
  <si>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</si>
  <si>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</si>
  <si>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</si>
  <si>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</si>
  <si>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</si>
  <si>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</si>
  <si>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</si>
  <si>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</si>
  <si>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</si>
  <si>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</si>
  <si>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</si>
  <si>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</si>
  <si>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</si>
  <si>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</si>
  <si>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</si>
  <si>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</si>
  <si>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</si>
  <si>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</si>
  <si>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</si>
  <si>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</si>
  <si>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</si>
  <si>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</si>
  <si>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</si>
  <si>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</si>
  <si>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</si>
  <si>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</si>
  <si>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</si>
  <si>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</si>
  <si>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</si>
  <si>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</si>
  <si>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</si>
  <si>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</si>
  <si>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</si>
  <si>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</si>
  <si>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</si>
  <si>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</si>
  <si>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</si>
  <si>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</si>
  <si>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</si>
  <si>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</si>
  <si>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</si>
  <si>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</si>
  <si>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</si>
  <si>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</si>
  <si>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</si>
  <si>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</si>
  <si>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</si>
  <si>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</si>
  <si>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</si>
  <si>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</si>
  <si>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</si>
  <si>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</si>
  <si>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</si>
  <si>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</si>
  <si>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</si>
  <si>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</si>
  <si>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</si>
  <si>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</si>
  <si>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</si>
  <si>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</si>
  <si>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</si>
  <si>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</si>
  <si>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</si>
  <si>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</si>
  <si>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</si>
  <si>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</si>
  <si>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</si>
  <si>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</si>
  <si>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</si>
  <si>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</si>
  <si>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</si>
  <si>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</si>
  <si>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</si>
  <si>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</si>
  <si>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</si>
  <si>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</si>
  <si>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</si>
  <si>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</si>
  <si>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</si>
  <si>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</si>
  <si>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</si>
  <si>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</si>
  <si>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</si>
  <si>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</si>
  <si>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</si>
  <si>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</si>
  <si>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</si>
  <si>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</si>
  <si>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</si>
  <si>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</si>
  <si>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</si>
  <si>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</si>
  <si>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</si>
  <si>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</si>
  <si>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</si>
  <si>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</si>
  <si>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</si>
  <si>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</si>
  <si>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</si>
  <si>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</si>
  <si>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</si>
  <si>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</si>
  <si>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</si>
  <si>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</si>
  <si>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</si>
  <si>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</si>
  <si>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</si>
  <si>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</si>
  <si>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</si>
  <si>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</si>
  <si>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</si>
  <si>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</si>
  <si>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</si>
  <si>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</si>
  <si>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</si>
  <si>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</si>
  <si>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</si>
  <si>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</si>
  <si>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</si>
  <si>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</si>
  <si>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</si>
  <si>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</si>
  <si>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</si>
  <si>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</si>
  <si>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</si>
  <si>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</si>
  <si>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</si>
  <si>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</si>
  <si>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</si>
  <si>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</si>
  <si>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</si>
  <si>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</si>
  <si>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</si>
  <si>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</si>
  <si>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</si>
  <si>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</si>
  <si>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</si>
  <si>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</si>
  <si>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</si>
  <si>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</si>
  <si>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</si>
  <si>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</si>
  <si>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</si>
  <si>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</si>
  <si>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</si>
  <si>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</si>
  <si>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</si>
  <si>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</si>
  <si>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</si>
  <si>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</si>
  <si>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</si>
  <si>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</si>
  <si>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</si>
  <si>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</si>
  <si>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</si>
  <si>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</si>
  <si>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</si>
  <si>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</si>
  <si>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</si>
  <si>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</si>
  <si>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</si>
  <si>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</si>
  <si>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</si>
  <si>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</si>
  <si>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</si>
  <si>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</si>
  <si>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</si>
  <si>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</si>
  <si>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</si>
  <si>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</si>
  <si>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</si>
  <si>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</si>
  <si>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</si>
  <si>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</si>
  <si>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</si>
  <si>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</si>
  <si>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</si>
  <si>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</si>
  <si>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</si>
  <si>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</si>
  <si>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</si>
  <si>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</si>
  <si>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</si>
  <si>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</si>
  <si>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</si>
  <si>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</si>
  <si>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</si>
  <si>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</si>
  <si>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</si>
  <si>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</si>
  <si>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</si>
  <si>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</si>
  <si>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</si>
  <si>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</si>
  <si>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</si>
  <si>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</si>
  <si>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</si>
  <si>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</si>
  <si>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</si>
  <si>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</si>
  <si>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</si>
  <si>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</si>
  <si>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</si>
  <si>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</si>
  <si>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</si>
  <si>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</si>
  <si>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</si>
  <si>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</si>
  <si>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</si>
  <si>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</si>
  <si>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</si>
  <si>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</si>
  <si>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</si>
  <si>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</si>
  <si>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</si>
  <si>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</si>
  <si>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</si>
  <si>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</si>
  <si>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</si>
  <si>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</si>
  <si>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</si>
  <si>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</si>
  <si>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</si>
  <si>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</si>
  <si>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</si>
  <si>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</si>
  <si>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</si>
  <si>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</si>
  <si>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</si>
  <si>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</si>
  <si>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</si>
  <si>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</si>
  <si>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</si>
  <si>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</si>
  <si>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</si>
  <si>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</si>
  <si>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</si>
  <si>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</si>
  <si>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</si>
  <si>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</si>
  <si>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</si>
  <si>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</si>
  <si>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</si>
  <si>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</si>
  <si>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</si>
  <si>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</si>
  <si>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</si>
  <si>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</si>
  <si>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</si>
  <si>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</si>
  <si>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</si>
  <si>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</si>
  <si>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</si>
  <si>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</si>
  <si>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</si>
  <si>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</si>
  <si>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</si>
  <si>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</si>
  <si>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</si>
  <si>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</si>
  <si>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</si>
  <si>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</si>
  <si>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</si>
  <si>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</si>
  <si>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</si>
  <si>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</si>
  <si>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</si>
  <si>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</si>
  <si>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</si>
  <si>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</si>
  <si>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</si>
  <si>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</si>
  <si>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</si>
  <si>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</si>
  <si>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</si>
  <si>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</si>
  <si>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</si>
  <si>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</si>
  <si>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</si>
  <si>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</si>
  <si>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</si>
  <si>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</si>
  <si>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</si>
  <si>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</si>
  <si>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</si>
  <si>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</si>
  <si>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</si>
  <si>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</si>
  <si>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</si>
  <si>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</si>
  <si>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</si>
  <si>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</si>
  <si>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</si>
  <si>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</si>
  <si>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</si>
  <si>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</si>
  <si>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</si>
  <si>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</si>
  <si>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</si>
  <si>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</si>
  <si>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</si>
  <si>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</si>
  <si>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</si>
  <si>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</si>
  <si>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</si>
  <si>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</si>
  <si>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</si>
  <si>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</si>
  <si>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</si>
  <si>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</si>
  <si>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</si>
  <si>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</si>
  <si>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</si>
  <si>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</si>
  <si>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</si>
  <si>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</si>
  <si>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</si>
  <si>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</si>
  <si>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</si>
  <si>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</si>
  <si>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</si>
  <si>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</si>
  <si>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</si>
  <si>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</si>
  <si>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</si>
  <si>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</si>
  <si>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</si>
  <si>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</si>
  <si>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</si>
  <si>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</si>
  <si>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</si>
  <si>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</si>
  <si>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</si>
  <si>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</si>
  <si>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</si>
  <si>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</si>
  <si>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</si>
  <si>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</si>
  <si>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</si>
  <si>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</si>
  <si>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</si>
  <si>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</si>
  <si>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</si>
  <si>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</si>
  <si>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</si>
  <si>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</si>
  <si>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</si>
  <si>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</si>
  <si>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</si>
  <si>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</si>
  <si>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</si>
  <si>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</si>
  <si>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</si>
  <si>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</si>
  <si>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</si>
  <si>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</si>
  <si>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</si>
  <si>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</si>
  <si>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</si>
  <si>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</si>
  <si>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</si>
  <si>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</si>
  <si>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</si>
  <si>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</si>
  <si>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</si>
  <si>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</si>
  <si>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</si>
  <si>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</si>
  <si>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</si>
  <si>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</si>
  <si>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</si>
  <si>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</si>
  <si>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</si>
  <si>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</si>
  <si>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</si>
  <si>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</si>
  <si>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</si>
  <si>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</si>
  <si>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</si>
  <si>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</si>
  <si>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</si>
  <si>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</si>
  <si>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</si>
  <si>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</si>
  <si>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</si>
  <si>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</si>
  <si>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</si>
  <si>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</si>
  <si>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</si>
  <si>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</si>
  <si>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</si>
  <si>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</si>
  <si>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</si>
  <si>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</si>
  <si>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</si>
  <si>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</si>
  <si>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</si>
  <si>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</si>
  <si>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</si>
  <si>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</si>
  <si>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</si>
  <si>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</si>
  <si>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</si>
  <si>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</si>
  <si>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</si>
  <si>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</si>
  <si>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</si>
  <si>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</si>
  <si>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</si>
  <si>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</si>
  <si>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</si>
  <si>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</si>
  <si>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</si>
  <si>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</si>
  <si>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</si>
  <si>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</si>
  <si>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</si>
  <si>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</si>
  <si>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</si>
  <si>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</si>
  <si>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</si>
  <si>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</si>
  <si>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</si>
  <si>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</si>
  <si>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</si>
  <si>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</si>
  <si>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</si>
  <si>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</si>
  <si>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</si>
  <si>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</si>
  <si>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</si>
  <si>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</si>
  <si>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</si>
  <si>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</si>
  <si>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</si>
  <si>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</si>
  <si>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</si>
  <si>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</si>
  <si>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</si>
  <si>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</si>
  <si>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</si>
  <si>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</si>
  <si>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</si>
  <si>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</si>
  <si>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</si>
  <si>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</si>
  <si>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</si>
  <si>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</si>
  <si>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</si>
  <si>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</si>
  <si>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</si>
  <si>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</si>
  <si>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</si>
  <si>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</si>
  <si>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</si>
  <si>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</si>
  <si>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</si>
  <si>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</si>
  <si>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</si>
  <si>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</si>
  <si>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</si>
  <si>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</si>
  <si>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</si>
  <si>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</si>
  <si>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</si>
  <si>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</si>
  <si>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</si>
  <si>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</si>
  <si>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</si>
  <si>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</si>
  <si>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</si>
  <si>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</si>
  <si>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</si>
  <si>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</si>
  <si>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</si>
  <si>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</si>
  <si>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</si>
  <si>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</si>
  <si>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</si>
  <si>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</si>
  <si>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</si>
  <si>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</si>
  <si>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</si>
  <si>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</si>
  <si>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</si>
  <si>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</si>
  <si>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</si>
  <si>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</si>
  <si>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</si>
  <si>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</si>
  <si>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</si>
  <si>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</si>
  <si>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</si>
  <si>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</si>
  <si>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</si>
  <si>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</si>
  <si>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</si>
  <si>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</si>
  <si>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</si>
  <si>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</si>
  <si>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</si>
  <si>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</si>
  <si>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</si>
  <si>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</si>
  <si>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</si>
  <si>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</si>
  <si>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</si>
  <si>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</si>
  <si>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</si>
  <si>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</si>
  <si>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</si>
  <si>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</si>
  <si>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</si>
  <si>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</si>
  <si>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</si>
  <si>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</si>
  <si>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</si>
  <si>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</si>
  <si>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</si>
  <si>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</si>
  <si>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</si>
  <si>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</si>
  <si>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</si>
  <si>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</si>
  <si>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</si>
  <si>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</si>
  <si>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</si>
  <si>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</si>
  <si>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</si>
  <si>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</si>
  <si>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</si>
  <si>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</si>
  <si>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</si>
  <si>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</si>
  <si>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</si>
  <si>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</si>
  <si>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</si>
  <si>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</si>
  <si>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</si>
  <si>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</si>
  <si>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</si>
  <si>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</si>
  <si>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</si>
  <si>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</si>
  <si>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</si>
  <si>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</si>
  <si>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</si>
  <si>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</si>
  <si>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</si>
  <si>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</si>
  <si>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</si>
  <si>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</si>
  <si>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</si>
  <si>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</si>
  <si>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</si>
  <si>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</si>
  <si>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</si>
  <si>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</si>
  <si>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</si>
  <si>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</si>
  <si>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</si>
  <si>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</si>
  <si>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</si>
  <si>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</si>
  <si>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</si>
  <si>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</si>
  <si>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</si>
  <si>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</si>
  <si>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</si>
  <si>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</si>
  <si>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</si>
  <si>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</si>
  <si>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</si>
  <si>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</si>
  <si>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</si>
  <si>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</si>
  <si>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</si>
  <si>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</si>
  <si>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</si>
  <si>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</si>
  <si>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</si>
  <si>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</si>
  <si>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</si>
  <si>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</si>
  <si>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</si>
  <si>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</si>
  <si>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</si>
  <si>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</si>
  <si>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</si>
  <si>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</si>
  <si>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</si>
  <si>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</si>
  <si>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</si>
  <si>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</si>
  <si>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</si>
  <si>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</si>
  <si>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</si>
  <si>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</si>
  <si>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</si>
  <si>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</si>
  <si>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</si>
  <si>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</si>
  <si>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</si>
  <si>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</si>
  <si>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</si>
  <si>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</si>
  <si>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</si>
  <si>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</si>
  <si>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</si>
  <si>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</si>
  <si>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</si>
  <si>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</si>
  <si>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</si>
  <si>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</si>
  <si>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</si>
  <si>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</si>
  <si>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</si>
  <si>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</si>
  <si>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</si>
  <si>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</si>
  <si>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</si>
  <si>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</si>
  <si>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</si>
  <si>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</si>
  <si>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</si>
  <si>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</si>
  <si>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</si>
  <si>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</si>
  <si>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</si>
  <si>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</si>
  <si>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</si>
  <si>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</si>
  <si>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</si>
  <si>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</si>
  <si>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</si>
  <si>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</si>
  <si>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</si>
  <si>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</si>
  <si>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</si>
  <si>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</si>
  <si>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</si>
  <si>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</si>
  <si>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</si>
  <si>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</si>
  <si>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</si>
  <si>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</si>
  <si>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</si>
  <si>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</si>
  <si>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</si>
  <si>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</si>
  <si>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</si>
  <si>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</si>
  <si>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</si>
  <si>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</si>
  <si>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</si>
  <si>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</si>
  <si>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</si>
  <si>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</si>
  <si>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</si>
  <si>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</si>
  <si>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</si>
  <si>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</si>
  <si>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</si>
  <si>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</si>
  <si>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</si>
  <si>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</si>
  <si>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</si>
  <si>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</si>
  <si>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</si>
  <si>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</si>
  <si>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</si>
  <si>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</si>
  <si>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</si>
  <si>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</si>
  <si>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</si>
  <si>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</si>
  <si>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</si>
  <si>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</si>
  <si>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</si>
  <si>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</si>
  <si>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</si>
  <si>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</si>
  <si>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</si>
  <si>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</si>
  <si>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</si>
  <si>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</si>
  <si>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</si>
  <si>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</si>
  <si>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</si>
  <si>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</si>
  <si>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</si>
  <si>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</si>
  <si>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</si>
  <si>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</si>
  <si>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</si>
  <si>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</si>
  <si>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</si>
  <si>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</si>
  <si>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</si>
  <si>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</si>
  <si>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</si>
  <si>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</si>
  <si>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</si>
  <si>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</si>
  <si>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</si>
  <si>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</si>
  <si>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</si>
  <si>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</si>
  <si>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</si>
  <si>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</si>
  <si>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</si>
  <si>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</si>
  <si>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</si>
  <si>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</si>
  <si>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</si>
  <si>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</si>
  <si>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</si>
  <si>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</si>
  <si>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</si>
  <si>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</si>
  <si>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</si>
  <si>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</si>
  <si>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</si>
  <si>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</si>
  <si>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</si>
  <si>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</si>
  <si>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</si>
  <si>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</si>
  <si>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</si>
  <si>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</si>
  <si>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</si>
  <si>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</si>
  <si>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</si>
  <si>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</si>
  <si>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</si>
  <si>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</si>
  <si>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</si>
  <si>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</si>
  <si>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</si>
  <si>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</si>
  <si>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</si>
  <si>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</si>
  <si>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</si>
  <si>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</si>
  <si>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</si>
  <si>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</si>
  <si>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</si>
  <si>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</si>
  <si>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</si>
  <si>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</si>
  <si>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</si>
  <si>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</si>
  <si>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</si>
  <si>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</si>
  <si>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</si>
  <si>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</si>
  <si>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</si>
  <si>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</si>
  <si>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</si>
  <si>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</si>
  <si>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</si>
  <si>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</si>
  <si>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</si>
  <si>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</si>
  <si>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</si>
  <si>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</si>
  <si>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</si>
  <si>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</si>
  <si>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</si>
  <si>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</si>
  <si>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</si>
  <si>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</si>
  <si>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</si>
  <si>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</si>
  <si>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</si>
  <si>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</si>
  <si>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</si>
  <si>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</si>
  <si>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</si>
  <si>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</si>
  <si>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</si>
  <si>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</si>
  <si>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</si>
  <si>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</si>
  <si>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</si>
  <si>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</si>
  <si>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</si>
  <si>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</si>
  <si>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</si>
  <si>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</si>
  <si>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</si>
  <si>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</si>
  <si>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</si>
  <si>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</si>
  <si>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</si>
  <si>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</si>
  <si>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</si>
  <si>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</si>
  <si>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</si>
  <si>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</si>
  <si>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</si>
  <si>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</si>
  <si>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</si>
  <si>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</si>
  <si>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</si>
  <si>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</si>
  <si>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</si>
  <si>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</si>
  <si>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</si>
  <si>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</si>
  <si>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</si>
  <si>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</si>
  <si>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</si>
  <si>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</si>
  <si>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</si>
  <si>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</si>
  <si>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</si>
  <si>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</si>
  <si>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</si>
  <si>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</si>
  <si>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</si>
  <si>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</si>
  <si>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</si>
  <si>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</si>
  <si>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</si>
  <si>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</si>
  <si>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</si>
  <si>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</si>
  <si>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</si>
  <si>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</si>
  <si>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</si>
  <si>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</si>
  <si>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</si>
  <si>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</si>
  <si>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</si>
  <si>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</si>
  <si>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</si>
  <si>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</si>
  <si>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</si>
  <si>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</si>
  <si>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</si>
  <si>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</si>
  <si>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</si>
  <si>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</si>
  <si>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</si>
  <si>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</si>
  <si>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</si>
  <si>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</si>
  <si>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</si>
  <si>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</si>
  <si>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</si>
  <si>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</si>
  <si>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</si>
  <si>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</si>
  <si>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</si>
  <si>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</si>
  <si>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</si>
  <si>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</si>
  <si>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</si>
  <si>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</si>
  <si>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</si>
  <si>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</si>
  <si>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</si>
  <si>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</si>
  <si>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</si>
  <si>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</si>
  <si>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</si>
  <si>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</si>
  <si>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</si>
  <si>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</si>
  <si>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</si>
  <si>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</si>
  <si>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</si>
  <si>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</si>
  <si>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</si>
  <si>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</si>
  <si>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</si>
  <si>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</si>
  <si>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</si>
  <si>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</si>
  <si>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</si>
  <si>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</si>
  <si>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</si>
  <si>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</si>
  <si>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</si>
  <si>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</si>
  <si>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</si>
  <si>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</si>
  <si>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</si>
  <si>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</si>
  <si>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</si>
  <si>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</si>
  <si>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</si>
  <si>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</si>
  <si>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</si>
  <si>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</si>
  <si>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</si>
  <si>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</si>
  <si>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</si>
  <si>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</si>
  <si>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</si>
  <si>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</si>
  <si>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</si>
  <si>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</si>
  <si>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</si>
  <si>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</si>
  <si>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</si>
  <si>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</si>
  <si>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</si>
  <si>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</si>
  <si>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</si>
  <si>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</si>
  <si>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</si>
  <si>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</si>
  <si>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</si>
  <si>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</si>
  <si>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</si>
  <si>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</si>
  <si>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</si>
  <si>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</si>
  <si>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</si>
  <si>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</si>
  <si>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</si>
  <si>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</si>
  <si>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</si>
  <si>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</si>
  <si>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</si>
  <si>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</si>
  <si>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</si>
  <si>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</si>
  <si>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</si>
  <si>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</si>
  <si>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</si>
  <si>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</si>
  <si>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</si>
  <si>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</si>
  <si>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</si>
  <si>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</si>
  <si>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</si>
  <si>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</si>
  <si>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</si>
  <si>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</si>
  <si>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</si>
  <si>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</si>
  <si>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</si>
  <si>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</si>
  <si>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</si>
  <si>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</si>
  <si>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</si>
  <si>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</si>
  <si>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</si>
  <si>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</si>
  <si>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</si>
  <si>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</si>
  <si>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</si>
  <si>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</si>
  <si>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</si>
  <si>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</si>
  <si>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</si>
  <si>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</si>
  <si>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</si>
  <si>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</si>
  <si>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</si>
  <si>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</si>
  <si>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</si>
  <si>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</si>
  <si>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</si>
  <si>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</si>
  <si>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</si>
  <si>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</si>
  <si>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</si>
  <si>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</si>
  <si>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</si>
  <si>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</si>
  <si>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</si>
  <si>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</si>
  <si>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</si>
  <si>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</si>
  <si>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</si>
  <si>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</si>
  <si>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</si>
  <si>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</si>
  <si>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</si>
  <si>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</si>
  <si>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</si>
  <si>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</si>
  <si>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</si>
  <si>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</si>
  <si>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</si>
  <si>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</si>
  <si>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</si>
  <si>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</si>
  <si>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</si>
  <si>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</si>
  <si>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</si>
  <si>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</si>
  <si>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</si>
  <si>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</si>
  <si>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</si>
  <si>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</si>
  <si>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</si>
  <si>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</si>
  <si>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</si>
  <si>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</si>
  <si>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</si>
  <si>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</si>
  <si>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</si>
  <si>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</si>
  <si>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</si>
  <si>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</si>
  <si>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</si>
  <si>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</si>
  <si>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</si>
  <si>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</si>
  <si>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</si>
  <si>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</si>
  <si>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</si>
  <si>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</si>
  <si>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</si>
  <si>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</si>
  <si>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</si>
  <si>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</si>
  <si>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</si>
  <si>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</si>
  <si>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</si>
  <si>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</si>
  <si>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</si>
  <si>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</si>
  <si>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</si>
  <si>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</si>
  <si>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</si>
  <si>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</si>
  <si>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</si>
  <si>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</si>
  <si>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</si>
  <si>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</si>
  <si>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</si>
  <si>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</si>
  <si>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</si>
  <si>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</si>
  <si>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</si>
  <si>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</si>
  <si>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</si>
  <si>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</si>
  <si>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</si>
  <si>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</si>
  <si>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</si>
  <si>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</si>
  <si>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</si>
  <si>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</si>
  <si>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</si>
  <si>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</si>
  <si>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</si>
  <si>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</si>
  <si>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</si>
  <si>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</si>
  <si>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</si>
  <si>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</si>
  <si>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</si>
  <si>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</si>
  <si>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</si>
  <si>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</si>
  <si>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</si>
  <si>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</si>
  <si>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</si>
  <si>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</si>
  <si>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</si>
  <si>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</si>
  <si>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</si>
  <si>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</si>
  <si>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</si>
  <si>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</si>
  <si>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</si>
  <si>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</si>
  <si>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</si>
  <si>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</si>
  <si>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</si>
  <si>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</si>
  <si>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</si>
  <si>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</si>
  <si>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</si>
  <si>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</si>
  <si>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</si>
  <si>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</si>
  <si>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</si>
  <si>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</si>
  <si>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</si>
  <si>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</si>
  <si>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</si>
  <si>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</si>
  <si>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</si>
  <si>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</si>
  <si>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</si>
  <si>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</si>
  <si>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</si>
  <si>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</si>
  <si>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</si>
  <si>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</si>
  <si>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</si>
  <si>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</si>
  <si>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</si>
  <si>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</si>
  <si>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</si>
  <si>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</si>
  <si>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</si>
  <si>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</si>
  <si>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</si>
  <si>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</si>
  <si>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</si>
  <si>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</si>
  <si>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</si>
  <si>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</si>
  <si>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</si>
  <si>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</si>
  <si>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</si>
  <si>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</si>
  <si>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</si>
  <si>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</si>
  <si>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</si>
  <si>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</si>
  <si>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</si>
  <si>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</si>
  <si>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</si>
  <si>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</si>
  <si>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</si>
  <si>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</si>
  <si>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</si>
  <si>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</si>
  <si>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</si>
  <si>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</si>
  <si>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</si>
  <si>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</si>
  <si>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</si>
  <si>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</si>
  <si>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</si>
  <si>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</si>
  <si>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</si>
  <si>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</si>
  <si>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</si>
  <si>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</si>
  <si>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</si>
  <si>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</si>
  <si>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</si>
  <si>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</si>
  <si>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</si>
  <si>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</si>
  <si>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</si>
  <si>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</si>
  <si>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</si>
  <si>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</si>
  <si>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</si>
  <si>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</si>
  <si>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</si>
  <si>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</si>
  <si>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</si>
  <si>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</si>
  <si>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</si>
  <si>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</si>
  <si>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</si>
  <si>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</si>
  <si>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</si>
  <si>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</si>
  <si>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</si>
  <si>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</si>
  <si>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</si>
  <si>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</si>
  <si>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</si>
  <si>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</si>
  <si>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</si>
  <si>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</si>
  <si>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</si>
  <si>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</si>
  <si>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</si>
  <si>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</si>
  <si>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</si>
  <si>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</si>
  <si>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</si>
  <si>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</si>
  <si>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</si>
  <si>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</si>
  <si>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</si>
  <si>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</si>
  <si>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</si>
  <si>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</si>
  <si>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</si>
  <si>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</si>
  <si>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</si>
  <si>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</si>
  <si>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</si>
  <si>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</si>
  <si>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</si>
  <si>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</si>
  <si>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</si>
  <si>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</si>
  <si>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</si>
  <si>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</si>
  <si>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</si>
  <si>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</si>
  <si>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</si>
  <si>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</si>
  <si>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</si>
  <si>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</si>
  <si>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</si>
  <si>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</si>
  <si>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</si>
  <si>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</si>
  <si>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</si>
  <si>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</si>
  <si>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</si>
  <si>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</si>
  <si>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</si>
  <si>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</si>
  <si>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</si>
  <si>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</si>
  <si>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</si>
  <si>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</si>
  <si>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</si>
  <si>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</si>
  <si>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</si>
  <si>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</si>
  <si>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</si>
  <si>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</si>
  <si>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</si>
  <si>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</si>
  <si>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</si>
  <si>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</si>
  <si>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</si>
  <si>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</si>
  <si>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</si>
  <si>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</si>
  <si>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</si>
  <si>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</si>
  <si>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</si>
  <si>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</si>
  <si>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</si>
  <si>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</si>
  <si>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</si>
  <si>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</si>
  <si>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</si>
  <si>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</si>
  <si>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</si>
  <si>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</si>
  <si>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</si>
  <si>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</si>
  <si>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</si>
  <si>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</si>
  <si>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</si>
  <si>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</si>
  <si>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</si>
  <si>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</si>
  <si>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</si>
  <si>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</si>
  <si>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</si>
  <si>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</si>
  <si>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</si>
  <si>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</si>
  <si>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</si>
  <si>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</si>
  <si>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</si>
  <si>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</si>
  <si>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</si>
  <si>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</si>
  <si>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</si>
  <si>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</si>
  <si>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</si>
  <si>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</si>
  <si>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</si>
  <si>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</si>
  <si>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</si>
  <si>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</si>
  <si>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</si>
  <si>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</si>
  <si>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</si>
  <si>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</si>
  <si>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</si>
  <si>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</si>
  <si>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</si>
  <si>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</si>
  <si>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</si>
  <si>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</si>
  <si>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</si>
  <si>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</si>
  <si>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</si>
  <si>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</si>
  <si>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</si>
  <si>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</si>
  <si>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</si>
  <si>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</si>
  <si>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</si>
  <si>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</si>
  <si>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</si>
  <si>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</si>
  <si>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</si>
  <si>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</si>
  <si>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</si>
  <si>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</si>
  <si>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</si>
  <si>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</si>
  <si>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</si>
  <si>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</si>
  <si>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</si>
  <si>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</si>
  <si>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</si>
  <si>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</si>
  <si>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</si>
  <si>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</si>
  <si>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</si>
  <si>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</si>
  <si>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</si>
  <si>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</si>
  <si>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</si>
  <si>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</si>
  <si>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</si>
  <si>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</si>
  <si>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</si>
  <si>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</si>
  <si>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</si>
  <si>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</si>
  <si>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</si>
  <si>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</si>
  <si>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</si>
  <si>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</si>
  <si>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</si>
  <si>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</si>
  <si>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</si>
  <si>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</si>
  <si>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</si>
  <si>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</si>
  <si>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</si>
  <si>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</si>
  <si>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</si>
  <si>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</si>
  <si>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</si>
  <si>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</si>
  <si>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</si>
  <si>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</si>
  <si>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</si>
  <si>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</si>
  <si>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</si>
  <si>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</si>
  <si>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</si>
  <si>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</si>
  <si>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</si>
  <si>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</si>
  <si>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</si>
  <si>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</si>
  <si>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</si>
  <si>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</si>
  <si>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</si>
  <si>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</si>
  <si>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</si>
  <si>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</si>
  <si>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</si>
  <si>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</si>
  <si>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</si>
  <si>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</si>
  <si>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</si>
  <si>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</si>
  <si>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</si>
  <si>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</si>
  <si>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</si>
  <si>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</si>
  <si>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</si>
  <si>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</si>
  <si>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</si>
  <si>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</si>
  <si>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</si>
  <si>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</si>
  <si>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</si>
  <si>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</si>
  <si>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</si>
  <si>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</si>
  <si>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</si>
  <si>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</si>
  <si>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</si>
  <si>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</si>
  <si>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</si>
  <si>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</si>
  <si>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</si>
  <si>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</si>
  <si>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</si>
  <si>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</si>
  <si>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</si>
  <si>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</si>
  <si>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</si>
  <si>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</si>
  <si>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</si>
  <si>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</si>
  <si>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</si>
  <si>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</si>
  <si>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</si>
  <si>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</si>
  <si>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</si>
  <si>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</si>
  <si>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</si>
  <si>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</si>
  <si>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</si>
  <si>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</si>
  <si>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</si>
  <si>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</si>
  <si>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</si>
  <si>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</si>
  <si>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</si>
  <si>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</si>
  <si>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</si>
  <si>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</si>
  <si>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</si>
  <si>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</si>
  <si>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</si>
  <si>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</si>
  <si>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</si>
  <si>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</si>
  <si>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</si>
  <si>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</si>
  <si>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</si>
  <si>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</si>
  <si>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</si>
  <si>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</si>
  <si>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</si>
  <si>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</si>
  <si>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</si>
  <si>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</si>
  <si>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</si>
  <si>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</si>
  <si>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</si>
  <si>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</si>
  <si>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</si>
  <si>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</si>
  <si>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</si>
  <si>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</si>
  <si>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</si>
  <si>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</si>
  <si>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</si>
  <si>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</si>
  <si>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</si>
  <si>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</si>
  <si>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</si>
  <si>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</si>
  <si>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</si>
  <si>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</si>
  <si>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</si>
  <si>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</si>
  <si>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</si>
  <si>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</si>
  <si>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</si>
  <si>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</si>
  <si>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</si>
  <si>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</si>
  <si>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</si>
  <si>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</si>
  <si>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</si>
  <si>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</si>
  <si>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</si>
  <si>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</si>
  <si>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</si>
  <si>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</si>
  <si>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</si>
  <si>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</si>
  <si>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</si>
  <si>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</si>
  <si>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</si>
  <si>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</si>
  <si>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</si>
  <si>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</si>
  <si>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</si>
  <si>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</si>
  <si>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</si>
  <si>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</si>
  <si>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</si>
  <si>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</si>
  <si>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</si>
  <si>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</si>
  <si>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</si>
  <si>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</si>
  <si>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</si>
  <si>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</si>
  <si>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</si>
  <si>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</si>
  <si>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</si>
  <si>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</si>
  <si>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</si>
  <si>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</si>
  <si>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</si>
  <si>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</si>
  <si>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</si>
  <si>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</si>
  <si>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</si>
  <si>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</si>
  <si>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</si>
  <si>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</si>
  <si>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</si>
  <si>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</si>
  <si>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</si>
  <si>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</si>
  <si>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</si>
  <si>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</si>
  <si>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</si>
  <si>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</si>
  <si>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</si>
  <si>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</si>
  <si>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</si>
  <si>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</si>
  <si>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</si>
  <si>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</si>
  <si>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</si>
  <si>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</si>
  <si>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</si>
  <si>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</si>
  <si>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</si>
  <si>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</si>
  <si>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</si>
  <si>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</si>
  <si>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</si>
  <si>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</si>
  <si>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</si>
  <si>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</si>
  <si>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</si>
  <si>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</si>
  <si>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</si>
  <si>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</si>
  <si>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</si>
  <si>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</si>
  <si>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</si>
  <si>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</si>
  <si>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</si>
  <si>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</si>
  <si>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</si>
  <si>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</si>
  <si>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</si>
  <si>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</si>
  <si>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</si>
  <si>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</si>
  <si>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</si>
  <si>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</si>
  <si>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</si>
  <si>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</si>
  <si>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</si>
  <si>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</si>
  <si>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</si>
  <si>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</si>
  <si>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</si>
  <si>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</si>
  <si>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</si>
  <si>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</si>
  <si>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</si>
  <si>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</si>
  <si>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</si>
  <si>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</si>
  <si>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</si>
  <si>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</si>
  <si>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</si>
  <si>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</si>
  <si>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</si>
  <si>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</si>
  <si>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</si>
  <si>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</si>
  <si>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</si>
  <si>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</si>
  <si>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</si>
  <si>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</si>
  <si>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</si>
  <si>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</si>
  <si>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</si>
  <si>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</si>
  <si>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</si>
  <si>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</si>
  <si>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</si>
  <si>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</si>
  <si>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</si>
  <si>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</si>
  <si>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</si>
  <si>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</si>
  <si>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</si>
  <si>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</si>
  <si>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</si>
  <si>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</si>
  <si>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</si>
  <si>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</si>
  <si>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</si>
  <si>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</si>
  <si>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</si>
  <si>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</si>
  <si>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</si>
  <si>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</si>
  <si>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</si>
  <si>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</si>
  <si>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</si>
  <si>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</si>
  <si>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</si>
  <si>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</si>
  <si>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</si>
  <si>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</si>
  <si>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</si>
  <si>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</si>
  <si>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</si>
  <si>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</si>
  <si>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</si>
  <si>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</si>
  <si>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</si>
  <si>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</si>
  <si>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</si>
  <si>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</si>
  <si>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</si>
  <si>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</si>
  <si>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</si>
  <si>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</si>
  <si>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</si>
  <si>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</si>
  <si>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</si>
  <si>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</si>
  <si>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</si>
  <si>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</si>
  <si>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</si>
  <si>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</si>
  <si>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</si>
  <si>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</si>
  <si>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</si>
  <si>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</si>
  <si>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</si>
  <si>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</si>
  <si>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</si>
  <si>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</si>
  <si>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</si>
  <si>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</si>
  <si>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</si>
  <si>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</si>
  <si>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</si>
  <si>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</si>
  <si>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</si>
  <si>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</si>
  <si>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</si>
  <si>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</si>
  <si>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</si>
  <si>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</si>
  <si>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</si>
  <si>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</si>
  <si>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</si>
  <si>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</si>
  <si>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</si>
  <si>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</si>
  <si>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</si>
  <si>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</si>
  <si>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</si>
  <si>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</si>
  <si>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</si>
  <si>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</si>
  <si>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</si>
  <si>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</si>
  <si>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</si>
  <si>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</si>
  <si>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</si>
  <si>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</si>
  <si>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</si>
  <si>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</si>
  <si>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</si>
  <si>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</si>
  <si>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</si>
  <si>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</si>
  <si>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</si>
  <si>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</si>
  <si>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</si>
  <si>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</si>
  <si>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</si>
  <si>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</si>
  <si>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</si>
  <si>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</si>
  <si>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</si>
  <si>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</si>
  <si>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</si>
  <si>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</si>
  <si>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</si>
  <si>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</si>
  <si>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</si>
  <si>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</si>
  <si>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</si>
  <si>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</si>
  <si>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</si>
  <si>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</si>
  <si>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</si>
  <si>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</si>
  <si>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</si>
  <si>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</si>
  <si>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</si>
  <si>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</si>
  <si>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</si>
  <si>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</si>
  <si>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</si>
  <si>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</si>
  <si>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</si>
  <si>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</si>
  <si>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</si>
  <si>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</si>
  <si>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</si>
  <si>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</si>
  <si>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</si>
  <si>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</si>
  <si>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</si>
  <si>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</si>
  <si>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</si>
  <si>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</si>
  <si>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</si>
  <si>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</si>
  <si>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</si>
  <si>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</si>
  <si>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</si>
  <si>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</si>
  <si>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</si>
  <si>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</si>
  <si>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</si>
  <si>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</si>
  <si>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</si>
  <si>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</si>
  <si>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</si>
  <si>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</si>
  <si>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</si>
  <si>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</si>
  <si>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</si>
  <si>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</si>
  <si>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</si>
  <si>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</si>
  <si>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</si>
  <si>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</si>
  <si>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</si>
  <si>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</si>
  <si>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</si>
  <si>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</si>
  <si>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</si>
  <si>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</si>
  <si>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</si>
  <si>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</si>
  <si>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</si>
  <si>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</si>
  <si>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</si>
  <si>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</si>
  <si>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</si>
  <si>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</si>
  <si>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</si>
  <si>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</si>
  <si>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</si>
  <si>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</si>
  <si>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</si>
  <si>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</si>
  <si>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</si>
  <si>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</si>
  <si>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</si>
  <si>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</si>
  <si>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</si>
  <si>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</si>
  <si>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</si>
  <si>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</si>
  <si>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</si>
  <si>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</si>
  <si>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</si>
  <si>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</si>
  <si>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</si>
  <si>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</si>
  <si>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</si>
  <si>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</si>
  <si>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</si>
  <si>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</si>
  <si>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</si>
  <si>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</si>
  <si>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</si>
  <si>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</si>
  <si>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</si>
  <si>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</si>
  <si>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</si>
  <si>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</si>
  <si>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</si>
  <si>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</si>
  <si>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</si>
  <si>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</si>
  <si>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</si>
  <si>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</si>
  <si>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</si>
  <si>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</si>
  <si>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</si>
  <si>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</si>
  <si>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</si>
  <si>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</si>
  <si>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</si>
  <si>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</si>
  <si>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</si>
  <si>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</si>
  <si>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</si>
  <si>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</si>
  <si>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</si>
  <si>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</si>
  <si>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</si>
  <si>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</si>
  <si>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</si>
  <si>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</si>
  <si>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</si>
  <si>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</si>
  <si>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</si>
  <si>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</si>
  <si>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</si>
  <si>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</si>
  <si>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</si>
  <si>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</si>
  <si>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</si>
  <si>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</si>
  <si>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</si>
  <si>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</si>
  <si>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</si>
  <si>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</si>
  <si>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</si>
  <si>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</si>
  <si>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</si>
  <si>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</si>
  <si>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</si>
  <si>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</si>
  <si>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</si>
  <si>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</si>
  <si>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</si>
  <si>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</si>
  <si>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</si>
  <si>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</si>
  <si>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</si>
  <si>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</si>
  <si>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</si>
  <si>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</si>
  <si>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</si>
  <si>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</si>
  <si>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</si>
  <si>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</si>
  <si>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</si>
  <si>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</si>
  <si>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</si>
  <si>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</si>
  <si>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</si>
  <si>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</si>
  <si>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</si>
  <si>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</si>
  <si>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</si>
  <si>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</si>
  <si>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</si>
  <si>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</si>
  <si>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</si>
  <si>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</si>
  <si>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</si>
  <si>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</si>
  <si>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</si>
  <si>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</si>
  <si>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</si>
  <si>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</si>
  <si>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</si>
  <si>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</si>
  <si>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</si>
  <si>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</si>
  <si>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</si>
  <si>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</si>
  <si>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</si>
  <si>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</si>
  <si>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</si>
  <si>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</si>
  <si>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</si>
  <si>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</si>
  <si>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</si>
  <si>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</si>
  <si>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</si>
  <si>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</si>
  <si>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</si>
  <si>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</si>
  <si>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</si>
  <si>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</si>
  <si>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</si>
  <si>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</si>
  <si>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</si>
  <si>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</si>
  <si>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</si>
  <si>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</si>
  <si>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</si>
  <si>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</si>
  <si>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</si>
  <si>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</si>
  <si>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</si>
  <si>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</si>
  <si>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</si>
  <si>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</si>
  <si>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</si>
  <si>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</si>
  <si>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</si>
  <si>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</si>
  <si>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</si>
  <si>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</si>
  <si>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</si>
  <si>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</si>
  <si>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</si>
  <si>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</si>
  <si>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</si>
  <si>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</si>
  <si>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</si>
  <si>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</si>
  <si>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</si>
  <si>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</si>
  <si>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</si>
  <si>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</si>
  <si>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</si>
  <si>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</si>
  <si>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</si>
  <si>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</si>
  <si>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</si>
  <si>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</si>
  <si>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</si>
  <si>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</si>
  <si>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</si>
  <si>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</si>
  <si>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</si>
  <si>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</si>
  <si>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</si>
  <si>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</si>
  <si>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</si>
  <si>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</si>
  <si>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</si>
  <si>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</si>
  <si>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</si>
  <si>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</si>
  <si>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</si>
  <si>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</si>
  <si>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</si>
  <si>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</si>
  <si>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</si>
  <si>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</si>
  <si>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</si>
  <si>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</si>
  <si>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</si>
  <si>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</si>
  <si>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</si>
  <si>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</si>
  <si>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</si>
  <si>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</si>
  <si>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</si>
  <si>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</si>
  <si>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</si>
  <si>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</si>
  <si>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</si>
  <si>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</si>
  <si>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</si>
  <si>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</si>
  <si>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</si>
  <si>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</si>
  <si>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</si>
  <si>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</si>
  <si>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</si>
  <si>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</si>
  <si>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</si>
  <si>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</si>
  <si>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</si>
  <si>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</si>
  <si>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</si>
  <si>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</si>
  <si>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</si>
  <si>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</si>
  <si>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</si>
  <si>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</si>
  <si>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</si>
  <si>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</si>
  <si>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</si>
  <si>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</si>
  <si>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</si>
  <si>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</si>
  <si>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</si>
  <si>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</si>
  <si>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</si>
  <si>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</si>
  <si>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</si>
  <si>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</si>
  <si>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</si>
  <si>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</si>
  <si>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</si>
  <si>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</si>
  <si>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</si>
  <si>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</si>
  <si>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</si>
  <si>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</si>
  <si>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</si>
  <si>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</si>
  <si>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</si>
  <si>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</si>
  <si>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</si>
  <si>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</si>
  <si>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</si>
  <si>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</si>
  <si>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</si>
  <si>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</si>
  <si>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</si>
  <si>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</si>
  <si>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</si>
  <si>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</si>
  <si>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</si>
  <si>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</si>
  <si>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</si>
  <si>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</si>
  <si>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</si>
  <si>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</si>
  <si>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</si>
  <si>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</si>
  <si>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</si>
  <si>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</si>
  <si>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</si>
  <si>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</si>
  <si>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</si>
  <si>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</si>
  <si>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</si>
  <si>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</si>
  <si>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</si>
  <si>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</si>
  <si>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</si>
  <si>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</si>
  <si>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</si>
  <si>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</si>
  <si>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</si>
  <si>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</si>
  <si>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</si>
  <si>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</si>
  <si>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</si>
  <si>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</si>
  <si>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</si>
  <si>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</si>
  <si>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</si>
  <si>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</si>
  <si>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</si>
  <si>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</si>
  <si>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</si>
  <si>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</si>
  <si>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</si>
  <si>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</si>
  <si>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</si>
  <si>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</si>
  <si>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</si>
  <si>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</si>
  <si>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</si>
  <si>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</si>
  <si>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</si>
  <si>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</si>
  <si>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</si>
  <si>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</si>
  <si>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</si>
  <si>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</si>
  <si>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</si>
  <si>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</si>
  <si>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</si>
  <si>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</si>
  <si>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</si>
  <si>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</si>
  <si>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</si>
  <si>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</si>
  <si>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</si>
  <si>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</si>
  <si>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</si>
  <si>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</si>
  <si>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</si>
  <si>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</si>
  <si>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</si>
  <si>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</si>
  <si>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</si>
  <si>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</si>
  <si>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</si>
  <si>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</si>
  <si>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</si>
  <si>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</si>
  <si>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</si>
  <si>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</si>
  <si>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</si>
  <si>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</si>
  <si>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</si>
  <si>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</si>
  <si>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</si>
  <si>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</si>
  <si>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</si>
  <si>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</si>
  <si>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</si>
  <si>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</si>
  <si>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</si>
  <si>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</si>
  <si>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</si>
  <si>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</si>
  <si>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</si>
  <si>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</si>
  <si>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</si>
  <si>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</si>
  <si>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</si>
  <si>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</si>
  <si>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</si>
  <si>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</si>
  <si>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</si>
  <si>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</si>
  <si>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</si>
  <si>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</si>
  <si>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</si>
  <si>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</si>
  <si>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</si>
  <si>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</si>
  <si>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</si>
  <si>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</si>
  <si>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</si>
  <si>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</si>
  <si>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</si>
  <si>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</si>
  <si>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</si>
  <si>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</si>
  <si>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</si>
  <si>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</si>
  <si>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</si>
  <si>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</si>
  <si>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</si>
  <si>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</si>
  <si>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</si>
  <si>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</si>
  <si>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</si>
  <si>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</si>
  <si>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</si>
  <si>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</si>
  <si>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</si>
  <si>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</si>
  <si>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</si>
  <si>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</si>
  <si>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</si>
  <si>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</si>
  <si>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</si>
  <si>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</si>
  <si>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</si>
  <si>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</si>
  <si>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</si>
  <si>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</si>
  <si>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</si>
  <si>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</si>
  <si>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</si>
  <si>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</si>
  <si>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</si>
  <si>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</si>
  <si>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</si>
  <si>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</si>
  <si>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</si>
  <si>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</si>
  <si>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</si>
  <si>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</si>
  <si>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</si>
  <si>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</si>
  <si>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</si>
  <si>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</si>
  <si>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</si>
  <si>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</si>
  <si>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</si>
  <si>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</si>
  <si>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</si>
  <si>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</si>
  <si>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</si>
  <si>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</si>
  <si>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</si>
  <si>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</si>
  <si>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</si>
  <si>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</si>
  <si>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</si>
  <si>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</si>
  <si>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</si>
  <si>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</si>
  <si>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</si>
  <si>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</si>
  <si>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</si>
  <si>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</si>
  <si>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</si>
  <si>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</si>
  <si>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</si>
  <si>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</si>
  <si>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</si>
  <si>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</si>
  <si>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</si>
  <si>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</si>
  <si>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</si>
  <si>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</si>
  <si>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</si>
  <si>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</si>
  <si>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</si>
  <si>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</si>
  <si>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</si>
  <si>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</si>
  <si>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</si>
  <si>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</si>
  <si>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</si>
  <si>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</si>
  <si>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</si>
  <si>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</si>
  <si>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</si>
  <si>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</si>
  <si>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</si>
  <si>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</si>
  <si>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</si>
  <si>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</si>
  <si>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</si>
  <si>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</si>
  <si>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</si>
  <si>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</si>
  <si>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</si>
  <si>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</si>
  <si>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</si>
  <si>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</si>
  <si>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</si>
  <si>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</si>
  <si>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</si>
  <si>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</si>
  <si>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</si>
  <si>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</si>
  <si>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</si>
  <si>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</si>
  <si>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</si>
  <si>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</si>
  <si>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</si>
  <si>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</si>
  <si>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</si>
  <si>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</si>
  <si>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</si>
  <si>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</si>
  <si>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</si>
  <si>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</si>
  <si>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</si>
  <si>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</si>
  <si>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</si>
  <si>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</si>
  <si>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</si>
  <si>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</si>
  <si>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</si>
  <si>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</si>
  <si>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</si>
  <si>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</si>
  <si>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</si>
  <si>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</si>
  <si>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</si>
  <si>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</si>
  <si>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</si>
  <si>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</si>
  <si>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</si>
  <si>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</si>
  <si>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</si>
  <si>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</si>
  <si>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</si>
  <si>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</si>
  <si>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</si>
  <si>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</si>
  <si>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</si>
  <si>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</si>
  <si>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</si>
  <si>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</si>
  <si>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</si>
  <si>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</si>
  <si>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</si>
  <si>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</si>
  <si>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</si>
  <si>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</si>
  <si>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</si>
  <si>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</si>
  <si>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</si>
  <si>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</si>
  <si>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</si>
  <si>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</si>
  <si>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</si>
  <si>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</si>
  <si>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</si>
  <si>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</si>
  <si>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</si>
  <si>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</si>
  <si>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</si>
  <si>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</si>
  <si>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</si>
  <si>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</si>
  <si>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</si>
  <si>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</si>
  <si>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</si>
  <si>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</si>
  <si>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</si>
  <si>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</si>
  <si>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</si>
  <si>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</si>
  <si>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</si>
  <si>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</si>
  <si>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</si>
  <si>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</si>
  <si>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</si>
  <si>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</si>
  <si>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</si>
  <si>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</si>
  <si>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</si>
  <si>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</si>
  <si>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</si>
  <si>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</si>
  <si>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</si>
  <si>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</si>
  <si>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</si>
  <si>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</si>
  <si>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</si>
  <si>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</si>
  <si>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</si>
  <si>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</si>
  <si>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</si>
  <si>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</si>
  <si>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</si>
  <si>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</si>
  <si>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</si>
  <si>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</si>
  <si>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</si>
  <si>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</si>
  <si>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</si>
  <si>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</si>
  <si>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</si>
  <si>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</si>
  <si>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</si>
  <si>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</si>
  <si>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</si>
  <si>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</si>
  <si>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</si>
  <si>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</si>
  <si>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</si>
  <si>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</si>
  <si>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</si>
  <si>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</si>
  <si>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</si>
  <si>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</si>
  <si>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</si>
  <si>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</si>
  <si>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</si>
  <si>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</si>
  <si>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</si>
  <si>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</si>
  <si>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</si>
  <si>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</si>
  <si>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</si>
  <si>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</si>
  <si>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</si>
  <si>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</si>
  <si>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</si>
  <si>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</si>
  <si>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</si>
  <si>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</si>
  <si>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</si>
  <si>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</si>
  <si>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</si>
  <si>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</si>
  <si>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</si>
  <si>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</si>
  <si>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</si>
  <si>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</si>
  <si>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</si>
  <si>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</si>
  <si>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</si>
  <si>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</si>
  <si>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</si>
  <si>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</si>
  <si>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</si>
  <si>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</si>
  <si>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</si>
  <si>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</si>
  <si>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</si>
  <si>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</si>
  <si>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</si>
  <si>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</si>
  <si>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</si>
  <si>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</si>
  <si>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</si>
  <si>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</si>
  <si>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</si>
  <si>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</si>
  <si>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</si>
  <si>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</si>
  <si>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</si>
  <si>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</si>
  <si>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</si>
  <si>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</si>
  <si>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</si>
  <si>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</si>
  <si>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</si>
  <si>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</si>
  <si>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</si>
  <si>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</si>
  <si>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</si>
  <si>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</si>
  <si>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</si>
  <si>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</si>
  <si>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</si>
  <si>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</si>
  <si>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</si>
  <si>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</si>
  <si>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</si>
  <si>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</si>
  <si>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</si>
  <si>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</si>
  <si>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</si>
  <si>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</si>
  <si>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</si>
  <si>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</si>
  <si>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</si>
  <si>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</si>
  <si>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</si>
  <si>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</si>
  <si>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</si>
  <si>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</si>
  <si>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</si>
  <si>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</si>
  <si>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</si>
  <si>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</si>
  <si>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</si>
  <si>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</si>
  <si>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</si>
  <si>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</si>
  <si>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</si>
  <si>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</si>
  <si>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</si>
  <si>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</si>
  <si>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</si>
  <si>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</si>
  <si>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</si>
  <si>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</si>
  <si>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</si>
  <si>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</si>
  <si>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</si>
  <si>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</si>
  <si>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</si>
  <si>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</si>
  <si>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</si>
  <si>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</si>
  <si>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</si>
  <si>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</si>
  <si>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</si>
  <si>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</si>
  <si>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</si>
  <si>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</si>
  <si>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</si>
  <si>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</si>
  <si>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</si>
  <si>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</si>
  <si>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</si>
  <si>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</si>
  <si>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</si>
  <si>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</si>
  <si>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</si>
  <si>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</si>
  <si>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</si>
  <si>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</si>
  <si>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</si>
  <si>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</si>
  <si>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</si>
  <si>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</si>
  <si>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</si>
  <si>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</si>
  <si>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</si>
  <si>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</si>
  <si>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</si>
  <si>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</si>
  <si>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</si>
  <si>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</si>
  <si>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</si>
  <si>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</si>
  <si>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</si>
  <si>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</si>
  <si>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</si>
  <si>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</si>
  <si>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</si>
  <si>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</si>
  <si>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</si>
  <si>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</si>
  <si>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</si>
  <si>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</si>
  <si>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</si>
  <si>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</si>
  <si>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</si>
  <si>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</si>
  <si>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</si>
  <si>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</si>
  <si>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</si>
  <si>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</si>
  <si>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</si>
  <si>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</si>
  <si>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</si>
  <si>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</si>
  <si>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</si>
  <si>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</si>
  <si>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</si>
  <si>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</si>
  <si>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</si>
  <si>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</si>
  <si>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</si>
  <si>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</si>
  <si>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</si>
  <si>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</si>
  <si>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</si>
  <si>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</si>
  <si>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</si>
  <si>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</si>
  <si>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</si>
  <si>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</si>
  <si>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</si>
  <si>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</si>
  <si>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</si>
  <si>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</si>
  <si>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</si>
  <si>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</si>
  <si>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</si>
  <si>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</si>
  <si>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</si>
  <si>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</si>
  <si>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</si>
  <si>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</si>
  <si>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</si>
  <si>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</si>
  <si>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</si>
  <si>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</si>
  <si>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</si>
  <si>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</si>
  <si>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</si>
  <si>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</si>
  <si>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</si>
  <si>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</si>
  <si>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</si>
  <si>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</si>
  <si>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</si>
  <si>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</si>
  <si>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</si>
  <si>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</si>
  <si>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</si>
  <si>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</si>
  <si>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</si>
  <si>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</si>
  <si>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</si>
  <si>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</si>
  <si>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</si>
  <si>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</si>
  <si>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</si>
  <si>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</si>
  <si>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</si>
  <si>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</si>
  <si>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</si>
  <si>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</si>
  <si>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</si>
  <si>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</si>
  <si>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</si>
  <si>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</si>
  <si>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</si>
  <si>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</si>
  <si>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</si>
  <si>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</si>
  <si>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</si>
  <si>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</si>
  <si>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</si>
  <si>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</si>
  <si>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</si>
  <si>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</si>
  <si>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</si>
  <si>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</si>
  <si>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</si>
  <si>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</si>
  <si>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</si>
  <si>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</si>
  <si>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</si>
  <si>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</si>
  <si>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</si>
  <si>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</si>
  <si>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</si>
  <si>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</si>
  <si>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</si>
  <si>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</si>
  <si>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</si>
  <si>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</si>
  <si>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</si>
  <si>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</si>
  <si>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</si>
  <si>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</si>
  <si>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</si>
  <si>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</si>
  <si>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</si>
  <si>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</si>
  <si>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</si>
  <si>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</si>
  <si>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</si>
  <si>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</si>
  <si>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</si>
  <si>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</si>
  <si>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</si>
  <si>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</si>
  <si>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</si>
  <si>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</si>
  <si>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</si>
  <si>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</si>
  <si>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</si>
  <si>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</si>
  <si>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</si>
  <si>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</si>
  <si>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</si>
  <si>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</si>
  <si>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</si>
  <si>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</si>
  <si>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</si>
  <si>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</si>
  <si>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</si>
  <si>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</si>
  <si>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</si>
  <si>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</si>
  <si>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</si>
  <si>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</si>
  <si>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</si>
  <si>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</si>
  <si>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</si>
  <si>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</si>
  <si>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</si>
  <si>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</si>
  <si>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</si>
  <si>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</si>
  <si>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</si>
  <si>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</si>
  <si>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</si>
  <si>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</si>
  <si>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</si>
  <si>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</si>
  <si>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</si>
  <si>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</si>
  <si>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</si>
  <si>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</si>
  <si>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</si>
  <si>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</si>
  <si>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</si>
  <si>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</si>
  <si>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</si>
  <si>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</si>
  <si>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</si>
  <si>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</si>
  <si>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</si>
  <si>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</si>
  <si>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</si>
  <si>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</si>
  <si>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</si>
  <si>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</si>
  <si>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</si>
  <si>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</si>
  <si>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</si>
  <si>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</si>
  <si>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</si>
  <si>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</si>
  <si>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</si>
  <si>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</si>
  <si>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</si>
  <si>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</si>
  <si>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</si>
  <si>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</si>
  <si>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</si>
  <si>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</si>
  <si>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</si>
  <si>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</si>
  <si>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</si>
  <si>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</si>
  <si>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</si>
  <si>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</si>
  <si>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</si>
  <si>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</si>
  <si>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</si>
  <si>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</si>
  <si>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</si>
  <si>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</si>
  <si>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</si>
  <si>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</si>
  <si>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</si>
  <si>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</si>
  <si>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</si>
  <si>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</si>
  <si>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</si>
  <si>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</si>
  <si>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</si>
  <si>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</si>
  <si>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</si>
  <si>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</si>
  <si>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</si>
  <si>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</si>
  <si>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</si>
  <si>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</si>
  <si>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</si>
  <si>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</si>
  <si>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</si>
  <si>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</si>
  <si>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</si>
  <si>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</si>
  <si>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</si>
  <si>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</si>
  <si>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</si>
  <si>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</si>
  <si>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</si>
  <si>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</si>
  <si>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</si>
  <si>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</si>
  <si>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</si>
  <si>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</si>
  <si>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</si>
  <si>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</si>
  <si>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</si>
  <si>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</si>
  <si>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</si>
  <si>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</si>
  <si>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</si>
  <si>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</si>
  <si>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</si>
  <si>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</si>
  <si>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</si>
  <si>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</si>
  <si>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</si>
  <si>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</si>
  <si>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</si>
  <si>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</si>
  <si>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</si>
  <si>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</si>
  <si>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</si>
  <si>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</si>
  <si>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</si>
  <si>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</si>
  <si>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</si>
  <si>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</si>
  <si>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</si>
  <si>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</si>
  <si>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</si>
  <si>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</si>
  <si>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</si>
  <si>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</si>
  <si>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</si>
  <si>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</si>
  <si>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</si>
  <si>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</si>
  <si>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</si>
  <si>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</si>
  <si>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</si>
  <si>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</si>
  <si>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</si>
  <si>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</si>
  <si>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</si>
  <si>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</si>
  <si>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</si>
  <si>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</si>
  <si>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</si>
  <si>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</si>
  <si>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</si>
  <si>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</si>
  <si>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</si>
  <si>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</si>
  <si>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</si>
  <si>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</si>
  <si>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</si>
  <si>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</si>
  <si>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</si>
  <si>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</si>
  <si>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</si>
  <si>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</si>
  <si>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</si>
  <si>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</si>
  <si>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</si>
  <si>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</si>
  <si>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</si>
  <si>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</si>
  <si>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</si>
  <si>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</si>
  <si>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</si>
  <si>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</si>
  <si>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</si>
  <si>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</si>
  <si>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</si>
  <si>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</si>
  <si>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</si>
  <si>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</si>
  <si>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</si>
  <si>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</si>
  <si>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</si>
  <si>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</si>
  <si>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</si>
  <si>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</si>
  <si>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</si>
  <si>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</si>
  <si>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</si>
  <si>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</si>
  <si>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</si>
  <si>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</si>
  <si>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</si>
  <si>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</si>
  <si>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</si>
  <si>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</si>
  <si>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</si>
  <si>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</si>
  <si>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</si>
  <si>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</si>
  <si>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</si>
  <si>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</si>
  <si>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</si>
  <si>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</si>
  <si>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</si>
  <si>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</si>
  <si>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</si>
  <si>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</si>
  <si>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</si>
  <si>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</si>
  <si>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</si>
  <si>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</si>
  <si>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</si>
  <si>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</si>
  <si>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</si>
  <si>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</si>
  <si>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</si>
  <si>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</si>
  <si>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</si>
  <si>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</si>
  <si>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</si>
  <si>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</si>
  <si>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</si>
  <si>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</si>
  <si>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</si>
  <si>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</si>
  <si>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</si>
  <si>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</si>
  <si>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</si>
  <si>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</si>
  <si>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</si>
  <si>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</si>
  <si>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</si>
  <si>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</si>
  <si>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</si>
  <si>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</si>
  <si>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</si>
  <si>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</si>
  <si>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</si>
  <si>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</si>
  <si>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</si>
  <si>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</si>
  <si>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</si>
  <si>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</si>
  <si>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</si>
  <si>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</si>
  <si>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</si>
  <si>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</si>
  <si>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</si>
  <si>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</si>
  <si>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</si>
  <si>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</si>
  <si>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</si>
  <si>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</si>
  <si>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</si>
  <si>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</si>
  <si>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</si>
  <si>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</si>
  <si>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</si>
  <si>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</si>
  <si>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</si>
  <si>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</si>
  <si>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</si>
  <si>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</si>
  <si>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</si>
  <si>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</si>
  <si>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</si>
  <si>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</si>
  <si>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</si>
  <si>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</si>
  <si>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</si>
  <si>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</si>
  <si>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</si>
  <si>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</si>
  <si>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</si>
  <si>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</si>
  <si>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</si>
  <si>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</si>
  <si>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</si>
  <si>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</si>
  <si>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</si>
  <si>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</si>
  <si>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</si>
  <si>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</si>
  <si>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</si>
  <si>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</si>
  <si>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</si>
  <si>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</si>
  <si>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</si>
  <si>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</si>
  <si>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</si>
  <si>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</si>
  <si>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</si>
  <si>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</si>
  <si>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</si>
  <si>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</si>
  <si>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</si>
  <si>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</si>
  <si>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</si>
  <si>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</si>
  <si>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</si>
  <si>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</si>
  <si>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</si>
  <si>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</si>
  <si>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</si>
  <si>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</si>
  <si>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</si>
  <si>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</si>
  <si>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</si>
  <si>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</si>
  <si>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</si>
  <si>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</si>
  <si>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</si>
  <si>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</si>
  <si>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</si>
  <si>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</si>
  <si>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</si>
  <si>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</si>
  <si>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</si>
  <si>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</si>
  <si>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</si>
  <si>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</si>
  <si>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</si>
  <si>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</si>
  <si>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</si>
  <si>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</si>
  <si>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</si>
  <si>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</si>
  <si>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</si>
  <si>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</si>
  <si>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</si>
  <si>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</si>
  <si>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</si>
  <si>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</si>
  <si>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</si>
  <si>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</si>
  <si>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</si>
  <si>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</si>
  <si>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</si>
  <si>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</si>
  <si>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</si>
  <si>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</si>
  <si>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</si>
  <si>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</si>
  <si>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</si>
  <si>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</si>
  <si>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</si>
  <si>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</si>
  <si>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</si>
  <si>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</si>
  <si>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</si>
  <si>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</si>
  <si>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</si>
  <si>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</si>
  <si>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</si>
  <si>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</si>
  <si>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</si>
  <si>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</si>
  <si>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</si>
  <si>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</si>
  <si>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</si>
  <si>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</si>
  <si>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</si>
  <si>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</si>
  <si>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</si>
  <si>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</si>
  <si>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</si>
  <si>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</si>
  <si>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</si>
  <si>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</si>
  <si>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</si>
  <si>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</si>
  <si>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</si>
  <si>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</si>
  <si>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</si>
  <si>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</si>
  <si>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</si>
  <si>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</si>
  <si>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</si>
  <si>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</si>
  <si>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</si>
  <si>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</si>
  <si>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</si>
  <si>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</si>
  <si>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</si>
  <si>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</si>
  <si>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</si>
  <si>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</si>
  <si>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</si>
  <si>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</si>
  <si>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</si>
  <si>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</si>
  <si>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</si>
  <si>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</si>
  <si>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</si>
  <si>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</si>
  <si>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</si>
  <si>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</si>
  <si>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</si>
  <si>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</si>
  <si>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</si>
  <si>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</si>
  <si>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</si>
  <si>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</si>
  <si>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</si>
  <si>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</si>
  <si>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</si>
  <si>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</si>
  <si>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</si>
  <si>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</si>
  <si>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</si>
  <si>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</si>
  <si>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</si>
  <si>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</si>
  <si>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</si>
  <si>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</si>
  <si>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</si>
  <si>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</si>
  <si>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</si>
  <si>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</si>
  <si>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</si>
  <si>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</si>
  <si>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</si>
  <si>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</si>
  <si>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</si>
  <si>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</si>
  <si>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</si>
  <si>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</si>
  <si>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</si>
  <si>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</si>
  <si>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</si>
  <si>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</si>
  <si>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</si>
  <si>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</si>
  <si>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</si>
  <si>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</si>
  <si>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</si>
  <si>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</si>
  <si>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</si>
  <si>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</si>
  <si>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</si>
  <si>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</si>
  <si>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</si>
  <si>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</si>
  <si>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</si>
  <si>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</si>
  <si>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</si>
  <si>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</si>
  <si>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</si>
  <si>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</si>
  <si>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</si>
  <si>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</si>
  <si>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</si>
  <si>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</si>
  <si>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</si>
  <si>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</si>
  <si>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</si>
  <si>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</si>
  <si>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</si>
  <si>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</si>
  <si>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</si>
  <si>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</si>
  <si>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</si>
  <si>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</si>
  <si>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</si>
  <si>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</si>
  <si>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</si>
  <si>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</si>
  <si>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</si>
  <si>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</si>
  <si>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</si>
  <si>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</si>
  <si>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</si>
  <si>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</si>
  <si>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</si>
  <si>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</si>
  <si>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</si>
  <si>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</si>
  <si>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</si>
  <si>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</si>
  <si>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</si>
  <si>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</si>
  <si>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</si>
  <si>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</si>
  <si>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</si>
  <si>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</si>
  <si>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</si>
  <si>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</si>
  <si>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</si>
  <si>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</si>
  <si>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</si>
  <si>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</si>
  <si>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</si>
  <si>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</si>
  <si>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</si>
  <si>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</si>
  <si>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</si>
  <si>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</si>
  <si>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</si>
  <si>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</si>
  <si>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</si>
  <si>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</si>
  <si>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</si>
  <si>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</si>
  <si>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</si>
  <si>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</si>
  <si>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</si>
  <si>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</si>
  <si>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</si>
  <si>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</si>
  <si>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</si>
  <si>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</si>
  <si>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</si>
  <si>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</si>
  <si>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</si>
  <si>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</si>
  <si>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</si>
  <si>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</si>
  <si>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</si>
  <si>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</si>
  <si>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</si>
  <si>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</si>
  <si>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</si>
  <si>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</si>
  <si>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</si>
  <si>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</si>
  <si>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</si>
  <si>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</si>
  <si>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</si>
  <si>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</si>
  <si>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</si>
  <si>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</si>
  <si>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</si>
  <si>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</si>
  <si>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</si>
  <si>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</si>
  <si>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</si>
  <si>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</si>
  <si>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</si>
  <si>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</si>
  <si>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</si>
  <si>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</si>
  <si>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</si>
  <si>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</si>
  <si>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</si>
  <si>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</si>
  <si>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</si>
  <si>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</si>
  <si>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</si>
  <si>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</si>
  <si>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</si>
  <si>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</si>
  <si>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</si>
  <si>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</si>
  <si>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</si>
  <si>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</si>
  <si>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</si>
  <si>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</si>
  <si>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</si>
  <si>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</si>
  <si>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</si>
  <si>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</si>
  <si>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</si>
  <si>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</si>
  <si>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</si>
  <si>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</si>
  <si>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</si>
  <si>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</si>
  <si>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</si>
  <si>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</si>
  <si>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</si>
  <si>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</si>
  <si>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</si>
  <si>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</si>
  <si>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</si>
  <si>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</si>
  <si>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</si>
  <si>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</si>
  <si>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</si>
  <si>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</si>
  <si>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</si>
  <si>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</si>
  <si>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</si>
  <si>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</si>
  <si>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</si>
  <si>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</si>
  <si>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</si>
  <si>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</si>
  <si>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</si>
  <si>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</si>
  <si>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</si>
  <si>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</si>
  <si>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</si>
  <si>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</si>
  <si>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</si>
  <si>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</si>
  <si>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</si>
  <si>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</si>
  <si>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</si>
  <si>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</si>
  <si>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</si>
  <si>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</si>
  <si>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</si>
  <si>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</si>
  <si>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</si>
  <si>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</si>
  <si>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</si>
  <si>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</si>
  <si>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</si>
  <si>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</si>
  <si>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</si>
  <si>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</si>
  <si>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</si>
  <si>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</si>
  <si>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</si>
  <si>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</si>
  <si>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</si>
  <si>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</si>
  <si>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</si>
  <si>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</si>
  <si>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</si>
  <si>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</si>
  <si>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</si>
  <si>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</si>
  <si>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</si>
  <si>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</si>
  <si>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</si>
  <si>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</si>
  <si>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</si>
  <si>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</si>
  <si>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</si>
  <si>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</si>
  <si>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</si>
  <si>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</si>
  <si>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</si>
  <si>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</si>
  <si>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</si>
  <si>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</si>
  <si>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</si>
  <si>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</si>
  <si>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</si>
  <si>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</si>
  <si>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</si>
  <si>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</si>
  <si>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</si>
  <si>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</si>
  <si>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</si>
  <si>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</si>
  <si>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</si>
  <si>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</si>
  <si>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</si>
  <si>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</si>
  <si>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</si>
  <si>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</si>
  <si>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</si>
  <si>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</si>
  <si>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</si>
  <si>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</si>
  <si>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</si>
  <si>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</si>
  <si>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</si>
  <si>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</si>
  <si>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</si>
  <si>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</si>
  <si>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</si>
  <si>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</si>
  <si>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</si>
  <si>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</si>
  <si>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</si>
  <si>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</si>
  <si>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</si>
  <si>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</si>
  <si>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</si>
  <si>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</si>
  <si>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</si>
  <si>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</si>
  <si>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</si>
  <si>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</si>
  <si>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</si>
  <si>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</si>
  <si>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</si>
  <si>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</si>
  <si>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</si>
  <si>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</si>
  <si>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</si>
  <si>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</si>
  <si>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</si>
  <si>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</si>
  <si>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</si>
  <si>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</si>
  <si>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</si>
  <si>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</si>
  <si>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</si>
  <si>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</si>
  <si>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</si>
  <si>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</si>
  <si>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</si>
  <si>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</si>
  <si>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</si>
  <si>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</si>
  <si>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</si>
  <si>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</si>
  <si>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</si>
  <si>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</si>
  <si>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</si>
  <si>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</si>
  <si>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</si>
  <si>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</si>
  <si>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</si>
  <si>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</si>
  <si>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</si>
  <si>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</si>
  <si>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</si>
  <si>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</si>
  <si>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</si>
  <si>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</si>
  <si>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</si>
  <si>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</si>
  <si>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</si>
  <si>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</si>
  <si>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</si>
  <si>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</si>
  <si>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</si>
  <si>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</si>
  <si>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</si>
  <si>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</si>
  <si>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</si>
  <si>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</si>
  <si>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</si>
  <si>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</si>
  <si>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</si>
  <si>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</si>
  <si>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</si>
  <si>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</si>
  <si>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</si>
  <si>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</si>
  <si>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</si>
  <si>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</si>
  <si>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</si>
  <si>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</si>
  <si>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</si>
  <si>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</si>
  <si>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</si>
  <si>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</si>
  <si>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</si>
  <si>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</si>
  <si>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</si>
  <si>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</si>
  <si>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</si>
  <si>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</si>
  <si>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</si>
  <si>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</si>
  <si>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</si>
  <si>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</si>
  <si>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</si>
  <si>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</si>
  <si>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</si>
  <si>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</si>
  <si>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</si>
  <si>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</si>
  <si>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</si>
  <si>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</si>
  <si>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</si>
  <si>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</si>
  <si>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</si>
  <si>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</si>
  <si>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</si>
  <si>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</si>
  <si>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</si>
  <si>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</si>
  <si>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</si>
  <si>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</si>
  <si>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</si>
  <si>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</si>
  <si>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</si>
  <si>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</si>
  <si>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</si>
  <si>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</si>
  <si>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</si>
  <si>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</si>
  <si>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</si>
  <si>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</si>
  <si>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</si>
  <si>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</si>
  <si>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</si>
  <si>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</si>
  <si>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</si>
  <si>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</si>
  <si>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</si>
  <si>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</si>
  <si>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</si>
  <si>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</si>
  <si>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</si>
  <si>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</si>
  <si>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</si>
  <si>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</si>
  <si>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</si>
  <si>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</si>
  <si>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</si>
  <si>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</si>
  <si>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</si>
  <si>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</si>
  <si>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</si>
  <si>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</si>
  <si>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</si>
  <si>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</si>
  <si>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</si>
  <si>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</si>
  <si>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</si>
  <si>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</si>
  <si>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</si>
  <si>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</si>
  <si>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</si>
  <si>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</si>
  <si>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</si>
  <si>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</si>
  <si>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</si>
  <si>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</si>
  <si>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</si>
  <si>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</si>
  <si>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</si>
  <si>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</si>
  <si>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</si>
  <si>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</si>
  <si>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</si>
  <si>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</si>
  <si>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</si>
  <si>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</si>
  <si>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</si>
  <si>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</si>
  <si>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</si>
  <si>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</si>
  <si>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</si>
  <si>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</si>
  <si>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</si>
  <si>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</si>
  <si>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</si>
  <si>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</si>
  <si>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</si>
  <si>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</si>
  <si>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</si>
  <si>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</si>
  <si>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</si>
  <si>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</si>
  <si>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</si>
  <si>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</si>
  <si>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</si>
  <si>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</si>
  <si>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</si>
  <si>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</si>
  <si>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</si>
  <si>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</si>
  <si>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</si>
  <si>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</si>
  <si>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</si>
  <si>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</si>
  <si>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</si>
  <si>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</si>
  <si>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</si>
  <si>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</si>
  <si>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</si>
  <si>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</si>
  <si>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</si>
  <si>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</si>
  <si>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</si>
  <si>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</si>
  <si>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</si>
  <si>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</si>
  <si>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</si>
  <si>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</si>
  <si>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</si>
  <si>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</si>
  <si>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</si>
  <si>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</si>
  <si>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</si>
  <si>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</si>
  <si>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</si>
  <si>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</si>
  <si>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</si>
  <si>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</si>
  <si>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</si>
  <si>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</si>
  <si>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</si>
  <si>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</si>
  <si>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</si>
  <si>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</si>
  <si>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</si>
  <si>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</si>
  <si>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</si>
  <si>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</si>
  <si>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</si>
  <si>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</si>
  <si>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</si>
  <si>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</si>
  <si>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</si>
  <si>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</si>
  <si>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</si>
  <si>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</si>
  <si>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</si>
  <si>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</si>
  <si>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</si>
  <si>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</si>
  <si>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</si>
  <si>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</si>
  <si>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</si>
  <si>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</si>
  <si>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</si>
  <si>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</si>
  <si>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</si>
  <si>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</si>
  <si>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</si>
  <si>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</si>
  <si>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</si>
  <si>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</si>
  <si>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</si>
  <si>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</si>
  <si>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</si>
  <si>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</si>
  <si>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</si>
  <si>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</si>
  <si>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</si>
  <si>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</si>
  <si>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</si>
  <si>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</si>
  <si>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</si>
  <si>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</si>
  <si>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</si>
  <si>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</si>
  <si>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</si>
  <si>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</si>
  <si>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</si>
  <si>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</si>
  <si>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</si>
  <si>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</si>
  <si>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</si>
  <si>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</si>
  <si>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</si>
  <si>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</si>
  <si>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</si>
  <si>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</si>
  <si>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</si>
  <si>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</si>
  <si>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</si>
  <si>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</si>
  <si>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</si>
  <si>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</si>
  <si>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</si>
  <si>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</si>
  <si>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</si>
  <si>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</si>
  <si>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</si>
  <si>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</si>
  <si>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</si>
  <si>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</si>
  <si>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</si>
  <si>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</si>
  <si>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</si>
  <si>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</si>
  <si>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</si>
  <si>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</si>
  <si>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</si>
  <si>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</si>
  <si>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</si>
  <si>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</si>
  <si>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</si>
  <si>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</si>
  <si>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</si>
  <si>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</si>
  <si>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</si>
  <si>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</si>
  <si>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</si>
  <si>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</si>
  <si>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</si>
  <si>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</si>
  <si>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</si>
  <si>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</si>
  <si>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</si>
  <si>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</si>
  <si>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</si>
  <si>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</si>
  <si>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</si>
  <si>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</si>
  <si>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</si>
  <si>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</si>
  <si>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</si>
  <si>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</si>
  <si>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</si>
  <si>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</si>
  <si>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</si>
  <si>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</si>
  <si>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</si>
  <si>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</si>
  <si>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</si>
  <si>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</si>
  <si>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</si>
  <si>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</si>
  <si>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</si>
  <si>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</si>
  <si>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</si>
  <si>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</si>
  <si>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</si>
  <si>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</si>
  <si>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</si>
  <si>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</si>
  <si>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</si>
  <si>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</si>
  <si>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</si>
  <si>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</si>
  <si>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</si>
  <si>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</si>
  <si>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</si>
  <si>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</si>
  <si>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</si>
  <si>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</si>
  <si>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</si>
  <si>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</si>
  <si>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</si>
  <si>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</si>
  <si>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</si>
  <si>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</si>
  <si>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</si>
  <si>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</si>
  <si>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</si>
  <si>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</si>
  <si>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</si>
  <si>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</si>
  <si>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</si>
  <si>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</si>
  <si>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</si>
  <si>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</si>
  <si>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</si>
  <si>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</si>
  <si>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</si>
  <si>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</si>
  <si>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</si>
  <si>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</si>
  <si>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</si>
  <si>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</si>
  <si>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</si>
  <si>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</si>
  <si>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</si>
  <si>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</si>
  <si>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</si>
  <si>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</si>
  <si>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</si>
  <si>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</si>
  <si>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</si>
  <si>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</si>
  <si>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</si>
  <si>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</si>
  <si>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</si>
  <si>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</si>
  <si>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</si>
  <si>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</si>
  <si>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</si>
  <si>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</si>
  <si>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</si>
  <si>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</si>
  <si>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</si>
  <si>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</si>
  <si>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</si>
  <si>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</si>
  <si>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</si>
  <si>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</si>
  <si>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</si>
  <si>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</si>
  <si>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</si>
  <si>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</si>
  <si>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</si>
  <si>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</si>
  <si>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</si>
  <si>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</si>
  <si>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</si>
  <si>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</si>
  <si>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</si>
  <si>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</si>
  <si>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</si>
  <si>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</si>
  <si>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</si>
  <si>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</si>
  <si>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</si>
  <si>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</si>
  <si>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</si>
  <si>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</si>
  <si>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</si>
  <si>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</si>
  <si>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</si>
  <si>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</si>
  <si>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</si>
  <si>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</si>
  <si>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</si>
  <si>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</si>
  <si>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</si>
  <si>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</si>
  <si>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</si>
  <si>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</si>
  <si>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</si>
  <si>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</si>
  <si>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</si>
  <si>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</si>
  <si>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</si>
  <si>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</si>
  <si>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</si>
  <si>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</si>
  <si>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</si>
  <si>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</si>
  <si>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</si>
  <si>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</si>
  <si>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</si>
  <si>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</si>
  <si>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</si>
  <si>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</si>
  <si>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</si>
  <si>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</si>
  <si>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</si>
  <si>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</si>
  <si>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</si>
  <si>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</si>
  <si>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</si>
  <si>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</si>
  <si>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</si>
  <si>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</si>
  <si>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</si>
  <si>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</si>
  <si>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</si>
  <si>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</si>
  <si>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</si>
  <si>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</si>
  <si>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</si>
  <si>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</si>
  <si>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</si>
  <si>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</si>
  <si>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</si>
  <si>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</si>
  <si>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</si>
  <si>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</si>
  <si>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</si>
  <si>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</si>
  <si>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</si>
  <si>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</si>
  <si>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</si>
  <si>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</si>
  <si>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</si>
  <si>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</si>
  <si>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</si>
  <si>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</si>
  <si>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</si>
  <si>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</si>
  <si>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</si>
  <si>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</si>
  <si>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</si>
  <si>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</si>
  <si>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</si>
  <si>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</si>
  <si>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</si>
  <si>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</si>
  <si>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</si>
  <si>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</si>
  <si>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</si>
  <si>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</si>
  <si>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</si>
  <si>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</si>
  <si>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</si>
  <si>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</si>
  <si>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</si>
  <si>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</si>
  <si>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</si>
  <si>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</si>
  <si>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</si>
  <si>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</si>
  <si>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</si>
  <si>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</si>
  <si>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</si>
  <si>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</si>
  <si>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</si>
  <si>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</si>
  <si>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</si>
  <si>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</si>
  <si>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</si>
  <si>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</si>
  <si>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</si>
  <si>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</si>
  <si>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</si>
  <si>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</si>
  <si>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</si>
  <si>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</si>
  <si>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</si>
  <si>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</si>
  <si>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</si>
  <si>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</si>
  <si>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</si>
  <si>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</si>
  <si>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</si>
  <si>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</si>
  <si>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</si>
  <si>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</si>
  <si>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</si>
  <si>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</si>
  <si>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</si>
  <si>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</si>
  <si>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</si>
  <si>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</si>
  <si>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</si>
  <si>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</si>
  <si>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</si>
  <si>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</si>
  <si>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</si>
  <si>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</si>
  <si>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</si>
  <si>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</si>
  <si>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</si>
  <si>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</si>
  <si>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</si>
  <si>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</si>
  <si>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</si>
  <si>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</si>
  <si>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</si>
  <si>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</si>
  <si>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</si>
  <si>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</si>
  <si>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</si>
  <si>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</si>
  <si>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</si>
  <si>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</si>
  <si>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</si>
  <si>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</si>
  <si>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</si>
  <si>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</si>
  <si>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</si>
  <si>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</si>
  <si>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</si>
  <si>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</si>
  <si>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</si>
  <si>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</si>
  <si>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</si>
  <si>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</si>
  <si>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</si>
  <si>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</si>
  <si>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</si>
  <si>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</si>
  <si>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</si>
  <si>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</si>
  <si>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</si>
  <si>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</si>
  <si>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</si>
  <si>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</si>
  <si>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</si>
  <si>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</si>
  <si>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</si>
  <si>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</si>
  <si>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</si>
  <si>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</si>
  <si>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</si>
  <si>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</si>
  <si>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</si>
  <si>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</si>
  <si>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</si>
  <si>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</si>
  <si>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</si>
  <si>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</si>
  <si>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</si>
  <si>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</si>
  <si>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</si>
  <si>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</si>
  <si>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</si>
  <si>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</si>
  <si>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</si>
  <si>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</si>
  <si>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</si>
  <si>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</si>
  <si>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</si>
  <si>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</si>
  <si>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</si>
  <si>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</si>
  <si>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</si>
  <si>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</si>
  <si>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</si>
  <si>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</si>
  <si>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</si>
  <si>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</si>
  <si>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</si>
  <si>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</si>
  <si>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</si>
  <si>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</si>
  <si>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</si>
  <si>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</si>
  <si>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</si>
  <si>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</si>
  <si>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</si>
  <si>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</si>
  <si>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</si>
  <si>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</si>
  <si>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</si>
  <si>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</si>
  <si>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</si>
  <si>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</si>
  <si>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</si>
  <si>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</si>
  <si>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</si>
  <si>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</si>
  <si>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</si>
  <si>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</si>
  <si>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</si>
  <si>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</si>
  <si>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</si>
  <si>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</si>
  <si>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</si>
  <si>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</si>
  <si>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</si>
  <si>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</si>
  <si>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</si>
  <si>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</si>
  <si>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</si>
  <si>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</si>
  <si>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</si>
  <si>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</si>
  <si>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</si>
  <si>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</si>
  <si>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</si>
  <si>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</si>
  <si>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</si>
  <si>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</si>
  <si>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</si>
  <si>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</si>
  <si>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</si>
  <si>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</si>
  <si>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</si>
  <si>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</si>
  <si>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</si>
  <si>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</si>
  <si>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</si>
  <si>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</si>
  <si>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</si>
  <si>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</si>
  <si>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</si>
  <si>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</si>
  <si>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</si>
  <si>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</si>
  <si>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</si>
  <si>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</si>
  <si>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</si>
  <si>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</si>
  <si>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</si>
  <si>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</si>
  <si>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</si>
  <si>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</si>
  <si>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</si>
  <si>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</si>
  <si>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</si>
  <si>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</si>
  <si>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</si>
  <si>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</si>
  <si>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</si>
  <si>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</si>
  <si>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</si>
  <si>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</si>
  <si>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</si>
  <si>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</si>
  <si>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</si>
  <si>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</si>
  <si>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</si>
  <si>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</si>
  <si>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</si>
  <si>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</si>
  <si>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</si>
  <si>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</si>
  <si>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</si>
  <si>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</si>
  <si>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</si>
  <si>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</si>
  <si>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</si>
  <si>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</si>
  <si>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</si>
  <si>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</si>
  <si>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</si>
  <si>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</si>
  <si>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</si>
  <si>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</si>
  <si>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</si>
  <si>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</si>
  <si>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</si>
  <si>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</si>
  <si>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</si>
  <si>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</si>
  <si>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</si>
  <si>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</si>
  <si>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</si>
  <si>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</si>
  <si>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</si>
  <si>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</si>
  <si>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</si>
  <si>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</si>
  <si>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</si>
  <si>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</si>
  <si>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</si>
  <si>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</si>
  <si>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</si>
  <si>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</si>
  <si>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</si>
  <si>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</si>
  <si>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</si>
  <si>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</si>
  <si>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</si>
  <si>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</si>
  <si>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</si>
  <si>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</si>
  <si>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</si>
  <si>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</si>
  <si>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</si>
  <si>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</si>
  <si>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</si>
  <si>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</si>
  <si>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</si>
  <si>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</si>
  <si>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</si>
  <si>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</si>
  <si>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</si>
  <si>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</si>
  <si>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</si>
  <si>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</si>
  <si>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</si>
  <si>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</si>
  <si>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</si>
  <si>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</si>
  <si>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</si>
  <si>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</si>
  <si>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</si>
  <si>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</si>
  <si>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</si>
  <si>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</si>
  <si>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</si>
  <si>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</si>
  <si>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</si>
  <si>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</si>
  <si>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</si>
  <si>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</si>
  <si>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</si>
  <si>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</si>
  <si>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</si>
  <si>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</si>
  <si>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</si>
  <si>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</si>
  <si>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</si>
  <si>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</si>
  <si>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</si>
  <si>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</si>
  <si>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</si>
  <si>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</si>
  <si>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</si>
  <si>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</si>
  <si>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</si>
  <si>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</si>
  <si>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</si>
  <si>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</si>
  <si>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</si>
  <si>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</si>
  <si>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</si>
  <si>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</si>
  <si>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</si>
  <si>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</si>
  <si>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</si>
  <si>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</si>
  <si>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</si>
  <si>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</si>
  <si>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</si>
  <si>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</si>
  <si>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</si>
  <si>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</si>
  <si>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</si>
  <si>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</si>
  <si>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</si>
  <si>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</si>
  <si>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</si>
  <si>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</si>
  <si>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</si>
  <si>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</si>
  <si>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</si>
  <si>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</si>
  <si>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</si>
  <si>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</si>
  <si>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</si>
  <si>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</si>
  <si>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</si>
  <si>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</si>
  <si>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</si>
  <si>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</si>
  <si>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</si>
  <si>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</si>
  <si>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</si>
  <si>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</si>
  <si>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</si>
  <si>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</si>
  <si>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</si>
  <si>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</si>
  <si>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</si>
  <si>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</si>
  <si>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</si>
  <si>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</si>
  <si>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</si>
  <si>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</si>
  <si>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</si>
  <si>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</si>
  <si>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</si>
  <si>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</si>
  <si>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</si>
  <si>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</si>
  <si>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</si>
  <si>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</si>
  <si>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</si>
  <si>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</si>
  <si>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</si>
  <si>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</si>
  <si>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</si>
  <si>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</si>
  <si>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</si>
  <si>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</si>
  <si>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</si>
  <si>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</si>
  <si>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</si>
  <si>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</si>
  <si>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</si>
  <si>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</si>
  <si>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</si>
  <si>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</si>
  <si>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</si>
  <si>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</si>
  <si>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</si>
  <si>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</si>
  <si>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</si>
  <si>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</si>
  <si>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</si>
  <si>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</si>
  <si>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</si>
  <si>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</si>
  <si>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</si>
  <si>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</si>
  <si>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</si>
  <si>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</si>
  <si>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</si>
  <si>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</si>
  <si>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</si>
  <si>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</si>
  <si>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</si>
  <si>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</si>
  <si>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</si>
  <si>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</si>
  <si>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</si>
  <si>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</si>
  <si>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</si>
  <si>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</si>
  <si>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</si>
  <si>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</si>
  <si>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</si>
  <si>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</si>
  <si>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</si>
  <si>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</si>
  <si>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</si>
  <si>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</si>
  <si>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</si>
  <si>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</si>
  <si>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</si>
  <si>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</si>
  <si>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</si>
  <si>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</si>
  <si>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</si>
  <si>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</si>
  <si>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</si>
  <si>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</si>
  <si>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</si>
  <si>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</si>
  <si>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</si>
  <si>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</si>
  <si>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</si>
  <si>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</si>
  <si>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</si>
  <si>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</si>
  <si>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</si>
  <si>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</si>
  <si>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</si>
  <si>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</si>
  <si>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</si>
  <si>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</si>
  <si>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</si>
  <si>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</si>
  <si>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</si>
  <si>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</si>
  <si>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</si>
  <si>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</si>
  <si>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</si>
  <si>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</si>
  <si>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</si>
  <si>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</si>
  <si>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</si>
  <si>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</si>
  <si>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</si>
  <si>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</si>
  <si>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</si>
  <si>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</si>
  <si>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</si>
  <si>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</si>
  <si>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</si>
  <si>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</si>
  <si>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</si>
  <si>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</si>
  <si>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</si>
  <si>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</si>
  <si>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</si>
  <si>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</si>
  <si>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</si>
  <si>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</si>
  <si>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</si>
  <si>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</si>
  <si>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</si>
  <si>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</si>
  <si>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</si>
  <si>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</si>
  <si>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</si>
  <si>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</si>
  <si>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</si>
  <si>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</si>
  <si>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</si>
  <si>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</si>
  <si>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</si>
  <si>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</si>
  <si>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</si>
  <si>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</si>
  <si>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</si>
  <si>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</si>
  <si>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</si>
  <si>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</si>
  <si>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</si>
  <si>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</si>
  <si>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</si>
  <si>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</si>
  <si>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</si>
  <si>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</si>
  <si>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</si>
  <si>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</si>
  <si>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</si>
  <si>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</si>
  <si>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</si>
  <si>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</si>
  <si>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</si>
  <si>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</si>
  <si>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</si>
  <si>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</si>
  <si>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</si>
  <si>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</si>
  <si>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</si>
  <si>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</si>
  <si>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</si>
  <si>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</si>
  <si>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</si>
  <si>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</si>
  <si>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</si>
  <si>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</si>
  <si>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</si>
  <si>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</si>
  <si>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</si>
  <si>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</si>
  <si>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</si>
  <si>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</si>
  <si>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</si>
  <si>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</si>
  <si>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</si>
  <si>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</si>
  <si>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</si>
  <si>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</si>
  <si>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</si>
  <si>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</si>
  <si>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</si>
  <si>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</si>
  <si>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</si>
  <si>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</si>
  <si>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</si>
  <si>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</si>
  <si>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</si>
  <si>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</si>
  <si>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</si>
  <si>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</si>
  <si>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</si>
  <si>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</si>
  <si>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</si>
  <si>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</si>
  <si>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</si>
  <si>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</si>
  <si>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</si>
  <si>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</si>
  <si>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</si>
  <si>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</si>
  <si>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</si>
  <si>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</si>
  <si>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</si>
  <si>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</si>
  <si>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</si>
  <si>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</si>
  <si>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</si>
  <si>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</si>
  <si>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</si>
  <si>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</si>
  <si>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</si>
  <si>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</si>
  <si>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</si>
  <si>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</si>
  <si>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</si>
  <si>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</si>
  <si>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</si>
  <si>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</si>
  <si>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</si>
  <si>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</si>
  <si>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</si>
  <si>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</si>
  <si>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</si>
  <si>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</si>
  <si>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</si>
  <si>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</si>
  <si>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</si>
  <si>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</si>
  <si>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</si>
  <si>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</si>
  <si>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</si>
  <si>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</si>
  <si>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</si>
  <si>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</si>
  <si>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</si>
  <si>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</si>
  <si>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</si>
  <si>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</si>
  <si>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</si>
  <si>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</si>
  <si>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</si>
  <si>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</si>
  <si>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</si>
  <si>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</si>
  <si>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</si>
  <si>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</si>
  <si>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</si>
  <si>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</si>
  <si>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</si>
  <si>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</si>
  <si>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</si>
  <si>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</si>
  <si>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</si>
  <si>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</si>
  <si>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</si>
  <si>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</si>
  <si>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</si>
  <si>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</si>
  <si>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</si>
  <si>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</si>
  <si>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</si>
  <si>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</si>
  <si>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</si>
  <si>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</si>
  <si>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</si>
  <si>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</si>
  <si>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</si>
  <si>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</si>
  <si>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</si>
  <si>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</si>
  <si>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</si>
  <si>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</si>
  <si>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</si>
  <si>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</si>
  <si>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</si>
  <si>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</si>
  <si>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</si>
  <si>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</si>
  <si>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</si>
  <si>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</si>
  <si>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</si>
  <si>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</si>
  <si>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</si>
  <si>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</si>
  <si>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</si>
  <si>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</si>
  <si>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</si>
  <si>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</si>
  <si>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</si>
  <si>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</si>
  <si>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</si>
  <si>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</si>
  <si>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</si>
  <si>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</si>
  <si>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</si>
  <si>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</si>
  <si>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</si>
  <si>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</si>
  <si>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</si>
  <si>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</si>
  <si>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</si>
  <si>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</si>
  <si>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</si>
  <si>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</si>
  <si>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</si>
  <si>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</si>
  <si>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</si>
  <si>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</si>
  <si>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</si>
  <si>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</si>
  <si>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</si>
  <si>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</si>
  <si>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</si>
  <si>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</si>
  <si>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</si>
  <si>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</si>
  <si>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</si>
  <si>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</si>
  <si>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</si>
  <si>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</si>
  <si>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</si>
  <si>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</si>
  <si>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</si>
  <si>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</si>
  <si>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</si>
  <si>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</si>
  <si>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</si>
  <si>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</si>
  <si>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</si>
  <si>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</si>
  <si>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</si>
  <si>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</si>
  <si>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</si>
  <si>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</si>
  <si>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</si>
  <si>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</si>
  <si>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</si>
  <si>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</si>
  <si>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</si>
  <si>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</si>
  <si>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</si>
  <si>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</si>
  <si>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</si>
  <si>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</si>
  <si>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</si>
  <si>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</si>
  <si>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</si>
  <si>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</si>
  <si>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</si>
  <si>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</si>
  <si>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</si>
  <si>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</si>
  <si>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</si>
  <si>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</si>
  <si>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</si>
  <si>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</si>
  <si>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</si>
  <si>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</si>
  <si>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</si>
  <si>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</si>
  <si>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</si>
  <si>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</si>
  <si>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</si>
  <si>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</si>
  <si>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</si>
  <si>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</si>
  <si>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</si>
  <si>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</si>
  <si>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</si>
  <si>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</si>
  <si>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</si>
  <si>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</si>
  <si>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</si>
  <si>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</si>
  <si>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</si>
  <si>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</si>
  <si>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</si>
  <si>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</si>
  <si>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</si>
  <si>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</si>
  <si>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</si>
  <si>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</si>
  <si>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</si>
  <si>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</si>
  <si>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</si>
  <si>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</si>
  <si>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</si>
  <si>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</si>
  <si>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</si>
  <si>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</si>
  <si>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</si>
  <si>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</si>
  <si>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</si>
  <si>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</si>
  <si>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</si>
  <si>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</si>
  <si>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</si>
  <si>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</si>
  <si>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</si>
  <si>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</si>
  <si>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</si>
  <si>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</si>
  <si>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</si>
  <si>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</si>
  <si>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</si>
  <si>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</si>
  <si>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</si>
  <si>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</si>
  <si>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</si>
  <si>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</si>
  <si>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</si>
  <si>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</si>
  <si>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</si>
  <si>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</si>
  <si>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</si>
  <si>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</si>
  <si>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</si>
  <si>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</si>
  <si>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</si>
  <si>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</si>
  <si>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</si>
  <si>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</si>
  <si>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</si>
  <si>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</si>
  <si>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</si>
  <si>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</si>
  <si>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</si>
  <si>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</si>
  <si>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</si>
  <si>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</si>
  <si>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</si>
  <si>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</si>
  <si>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</si>
  <si>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</si>
  <si>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</si>
  <si>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</si>
  <si>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</si>
  <si>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</si>
  <si>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</si>
  <si>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</si>
  <si>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</si>
  <si>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</si>
  <si>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</si>
  <si>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</si>
  <si>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</si>
  <si>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</si>
  <si>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</si>
  <si>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</si>
  <si>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</si>
  <si>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</si>
  <si>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</si>
  <si>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</si>
  <si>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</si>
  <si>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</si>
  <si>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</si>
  <si>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</si>
  <si>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</si>
  <si>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</si>
  <si>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</si>
  <si>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</si>
  <si>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</si>
  <si>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</si>
  <si>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</si>
  <si>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</si>
  <si>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</si>
  <si>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</si>
  <si>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</si>
  <si>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</si>
  <si>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</si>
  <si>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</si>
  <si>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</si>
  <si>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</si>
  <si>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</si>
  <si>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</si>
  <si>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</si>
  <si>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</si>
  <si>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</si>
  <si>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</si>
  <si>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</si>
  <si>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</si>
  <si>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</si>
  <si>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</si>
  <si>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</si>
  <si>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</si>
  <si>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</si>
  <si>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</si>
  <si>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</si>
  <si>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</si>
  <si>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</si>
  <si>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</si>
  <si>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</si>
  <si>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</si>
  <si>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</si>
  <si>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</si>
  <si>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</si>
  <si>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</si>
  <si>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</si>
  <si>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</si>
  <si>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</si>
  <si>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</si>
  <si>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</si>
  <si>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</si>
  <si>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</si>
  <si>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</si>
  <si>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</si>
  <si>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</si>
  <si>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</si>
  <si>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</si>
  <si>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</si>
  <si>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</si>
  <si>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</si>
  <si>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</si>
  <si>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</si>
  <si>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</si>
  <si>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</si>
  <si>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</si>
  <si>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</si>
  <si>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</si>
  <si>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</si>
  <si>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</si>
  <si>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</si>
  <si>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</si>
  <si>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</si>
  <si>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</si>
  <si>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</si>
  <si>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</si>
  <si>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</si>
  <si>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</si>
  <si>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</si>
  <si>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</si>
  <si>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</si>
  <si>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</si>
  <si>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</si>
  <si>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</si>
  <si>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</si>
  <si>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</si>
  <si>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</si>
  <si>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</si>
  <si>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</si>
  <si>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</si>
  <si>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</si>
  <si>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</si>
  <si>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</si>
  <si>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</si>
  <si>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</si>
  <si>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</si>
  <si>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</si>
  <si>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</si>
  <si>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</si>
  <si>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</si>
  <si>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</si>
  <si>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</si>
  <si>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</si>
  <si>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</si>
  <si>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</si>
  <si>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</si>
  <si>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</si>
  <si>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</si>
  <si>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</si>
  <si>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</si>
  <si>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</si>
  <si>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</si>
  <si>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</si>
  <si>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</si>
  <si>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</si>
  <si>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</si>
  <si>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</si>
  <si>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</si>
  <si>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</si>
  <si>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</si>
  <si>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</si>
  <si>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</si>
  <si>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</si>
  <si>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</si>
  <si>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</si>
  <si>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</si>
  <si>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</si>
  <si>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</si>
  <si>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</si>
  <si>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</si>
  <si>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</si>
  <si>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</si>
  <si>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</si>
  <si>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</si>
  <si>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</si>
  <si>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</si>
  <si>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</si>
  <si>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</si>
  <si>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</si>
  <si>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</si>
  <si>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</si>
  <si>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</si>
  <si>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</si>
  <si>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</si>
  <si>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</si>
  <si>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</si>
  <si>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</si>
  <si>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</si>
  <si>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</si>
  <si>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</si>
  <si>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</si>
  <si>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</si>
  <si>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</si>
  <si>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</si>
  <si>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</si>
  <si>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</si>
  <si>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</si>
  <si>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</si>
  <si>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</si>
  <si>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</si>
  <si>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</si>
  <si>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</si>
  <si>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</si>
  <si>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</si>
  <si>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</si>
  <si>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</si>
  <si>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</si>
  <si>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</si>
  <si>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</si>
  <si>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</si>
  <si>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</si>
  <si>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</si>
  <si>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</si>
  <si>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</si>
  <si>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</si>
  <si>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</si>
  <si>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</si>
  <si>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</si>
  <si>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</si>
  <si>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</si>
  <si>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</si>
  <si>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</si>
  <si>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</si>
  <si>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</si>
  <si>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</si>
  <si>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</si>
  <si>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</si>
  <si>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</si>
  <si>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</si>
  <si>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</si>
  <si>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</si>
  <si>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</si>
  <si>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</si>
  <si>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</si>
  <si>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</si>
  <si>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</si>
  <si>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</si>
  <si>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</si>
  <si>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</si>
  <si>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</si>
  <si>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</si>
  <si>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</si>
  <si>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</si>
  <si>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</si>
  <si>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</si>
  <si>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</si>
  <si>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</si>
  <si>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</si>
  <si>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</si>
  <si>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</si>
  <si>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</si>
  <si>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</si>
  <si>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</si>
  <si>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</si>
  <si>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</si>
  <si>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</si>
  <si>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</si>
  <si>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</si>
  <si>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</si>
  <si>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</si>
  <si>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</si>
  <si>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</si>
  <si>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</si>
  <si>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</si>
  <si>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</si>
  <si>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</si>
  <si>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</si>
  <si>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</si>
  <si>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</si>
  <si>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</si>
  <si>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</si>
  <si>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</si>
  <si>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</si>
  <si>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</si>
  <si>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</si>
  <si>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</si>
  <si>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</si>
  <si>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</si>
  <si>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</si>
  <si>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</si>
  <si>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</si>
  <si>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</si>
  <si>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</si>
  <si>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</si>
  <si>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</si>
  <si>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</si>
  <si>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</si>
  <si>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</si>
  <si>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</si>
  <si>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</si>
  <si>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</si>
  <si>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</si>
  <si>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</si>
  <si>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</si>
  <si>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</si>
  <si>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</si>
  <si>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</si>
  <si>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</si>
  <si>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</si>
  <si>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</si>
  <si>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</si>
  <si>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</si>
  <si>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</si>
  <si>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</si>
  <si>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</si>
  <si>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</si>
  <si>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</si>
  <si>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</si>
  <si>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</si>
  <si>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</si>
  <si>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</si>
  <si>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</si>
  <si>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</si>
  <si>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</si>
  <si>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</si>
  <si>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</si>
  <si>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</si>
  <si>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</si>
  <si>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</si>
  <si>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</si>
  <si>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</si>
  <si>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</si>
  <si>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</si>
  <si>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</si>
  <si>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</si>
  <si>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</si>
  <si>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</si>
  <si>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</si>
  <si>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</si>
  <si>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</si>
  <si>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</si>
  <si>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</si>
  <si>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</si>
  <si>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</si>
  <si>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</si>
  <si>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</si>
  <si>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</si>
  <si>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</si>
  <si>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</si>
  <si>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</si>
  <si>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</si>
  <si>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</si>
  <si>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</si>
  <si>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</si>
  <si>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</si>
  <si>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</si>
  <si>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</si>
  <si>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</si>
  <si>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</si>
  <si>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</si>
  <si>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</si>
  <si>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</si>
  <si>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</si>
  <si>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</si>
  <si>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</si>
  <si>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</si>
  <si>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</si>
  <si>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</si>
  <si>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</si>
  <si>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</si>
  <si>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</si>
  <si>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</si>
  <si>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</si>
  <si>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</si>
  <si>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</si>
  <si>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</si>
  <si>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</si>
  <si>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</si>
  <si>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</si>
  <si>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</si>
  <si>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</si>
  <si>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</si>
  <si>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</si>
  <si>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</si>
  <si>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</si>
  <si>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</si>
  <si>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</si>
  <si>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</si>
  <si>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</si>
  <si>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</si>
  <si>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</si>
  <si>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</si>
  <si>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</si>
  <si>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</si>
  <si>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</si>
  <si>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</si>
  <si>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</si>
  <si>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</si>
  <si>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</si>
  <si>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</si>
  <si>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</si>
  <si>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</si>
  <si>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</si>
  <si>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</si>
  <si>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</si>
  <si>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</si>
  <si>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</si>
  <si>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</si>
  <si>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</si>
  <si>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</si>
  <si>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</si>
  <si>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</si>
  <si>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</si>
  <si>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</si>
  <si>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</si>
  <si>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</si>
  <si>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</si>
  <si>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</si>
  <si>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</si>
  <si>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</si>
  <si>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</si>
  <si>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</si>
  <si>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</si>
  <si>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</si>
  <si>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</si>
  <si>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</si>
  <si>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</si>
  <si>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</si>
  <si>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</si>
  <si>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</si>
  <si>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</si>
  <si>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</si>
  <si>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</si>
  <si>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</si>
  <si>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</si>
  <si>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</si>
  <si>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</si>
  <si>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</si>
  <si>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</si>
  <si>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</si>
  <si>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</si>
  <si>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</si>
  <si>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</si>
  <si>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</si>
  <si>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</si>
  <si>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</si>
  <si>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</si>
  <si>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</si>
  <si>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</si>
  <si>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</si>
  <si>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</si>
  <si>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</si>
  <si>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</si>
  <si>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</si>
  <si>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</si>
  <si>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</si>
  <si>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</si>
  <si>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</si>
  <si>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</si>
  <si>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</si>
  <si>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</si>
  <si>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</si>
  <si>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</si>
  <si>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</si>
  <si>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</si>
  <si>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</si>
  <si>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</si>
  <si>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</si>
  <si>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</si>
  <si>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</si>
  <si>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</si>
  <si>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</si>
  <si>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</si>
  <si>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</si>
  <si>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</si>
  <si>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</si>
  <si>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</si>
  <si>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</si>
  <si>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</si>
  <si>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</si>
  <si>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</si>
  <si>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</si>
  <si>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</si>
  <si>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</si>
  <si>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</si>
  <si>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</si>
  <si>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</si>
  <si>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</si>
  <si>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</si>
  <si>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</si>
  <si>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</si>
  <si>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</si>
  <si>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</si>
  <si>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</si>
  <si>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</si>
  <si>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</si>
  <si>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</si>
  <si>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</si>
  <si>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</si>
  <si>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</si>
  <si>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</si>
  <si>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</si>
  <si>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</si>
  <si>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</si>
  <si>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</si>
  <si>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</si>
  <si>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</si>
  <si>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</si>
  <si>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</si>
  <si>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</si>
  <si>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</si>
  <si>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</si>
  <si>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</si>
  <si>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</si>
  <si>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</si>
  <si>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</si>
  <si>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</si>
  <si>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</si>
  <si>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</si>
  <si>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</si>
  <si>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</si>
  <si>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</si>
  <si>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</si>
  <si>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</si>
  <si>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</si>
  <si>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</si>
  <si>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</si>
  <si>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</si>
  <si>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</si>
  <si>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</si>
  <si>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</si>
  <si>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</si>
  <si>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</si>
  <si>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</si>
  <si>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</si>
  <si>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</si>
  <si>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</si>
  <si>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</si>
  <si>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</si>
  <si>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</si>
  <si>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</si>
  <si>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</si>
  <si>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</si>
  <si>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</si>
  <si>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</si>
  <si>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</si>
  <si>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</si>
  <si>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</si>
  <si>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</si>
  <si>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</si>
  <si>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</si>
  <si>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</si>
  <si>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</si>
  <si>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</si>
  <si>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</si>
  <si>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</si>
  <si>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</si>
  <si>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</si>
  <si>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</si>
  <si>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</si>
  <si>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</si>
  <si>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</si>
  <si>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</si>
  <si>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</si>
  <si>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</si>
  <si>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</si>
  <si>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</si>
  <si>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</si>
  <si>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</si>
  <si>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</si>
  <si>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</si>
  <si>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</si>
  <si>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</si>
  <si>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</si>
  <si>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</si>
  <si>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</si>
  <si>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</si>
  <si>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</si>
  <si>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</si>
  <si>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</si>
  <si>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</si>
  <si>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</si>
  <si>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</si>
  <si>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</si>
  <si>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</si>
  <si>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</si>
  <si>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</si>
  <si>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</si>
  <si>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</si>
  <si>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</si>
  <si>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</si>
  <si>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</si>
  <si>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</si>
  <si>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</si>
  <si>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</si>
  <si>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</si>
  <si>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</si>
  <si>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</si>
  <si>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</si>
  <si>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</si>
  <si>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</si>
  <si>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</si>
  <si>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</si>
  <si>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</si>
  <si>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</si>
  <si>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</si>
  <si>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</si>
  <si>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</si>
  <si>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</si>
  <si>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</si>
  <si>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</si>
  <si>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</si>
  <si>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</si>
  <si>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</si>
  <si>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</si>
  <si>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</si>
  <si>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</si>
  <si>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</si>
  <si>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</si>
  <si>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</si>
  <si>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</si>
  <si>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</si>
  <si>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</si>
  <si>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</si>
  <si>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</si>
  <si>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</si>
  <si>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</si>
  <si>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</si>
  <si>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</si>
  <si>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</si>
  <si>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</si>
  <si>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</si>
  <si>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</si>
  <si>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</si>
  <si>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</si>
  <si>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</si>
  <si>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</si>
  <si>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</si>
  <si>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</si>
  <si>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</si>
  <si>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</si>
  <si>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</si>
  <si>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</si>
  <si>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</si>
  <si>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</si>
  <si>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</si>
  <si>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</si>
  <si>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</si>
  <si>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</si>
  <si>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</si>
  <si>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</si>
  <si>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</si>
  <si>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</si>
  <si>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</si>
  <si>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</si>
  <si>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</si>
  <si>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</si>
  <si>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</si>
  <si>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</si>
  <si>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</si>
  <si>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</si>
  <si>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</si>
  <si>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</si>
  <si>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</si>
  <si>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</si>
  <si>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</si>
  <si>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</si>
  <si>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</si>
  <si>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</si>
  <si>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</si>
  <si>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</si>
  <si>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</si>
  <si>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</si>
  <si>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</si>
  <si>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</si>
  <si>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</si>
  <si>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</si>
  <si>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</si>
  <si>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</si>
  <si>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</si>
  <si>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</si>
  <si>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</si>
  <si>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</si>
  <si>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</si>
  <si>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</si>
  <si>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</si>
  <si>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</si>
  <si>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</si>
  <si>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</si>
  <si>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</si>
  <si>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</si>
  <si>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</si>
  <si>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</si>
  <si>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</si>
  <si>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</si>
  <si>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</si>
  <si>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</si>
  <si>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</si>
  <si>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</si>
  <si>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</si>
  <si>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</si>
  <si>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</si>
  <si>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</si>
  <si>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</si>
  <si>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</si>
  <si>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</si>
  <si>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</si>
  <si>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</si>
  <si>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</si>
  <si>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</si>
  <si>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</si>
  <si>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</si>
  <si>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</si>
  <si>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</si>
  <si>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</si>
  <si>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</si>
  <si>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</si>
  <si>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</si>
  <si>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</si>
  <si>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</si>
  <si>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</si>
  <si>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</si>
  <si>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</si>
  <si>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</si>
  <si>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</si>
  <si>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</si>
  <si>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</si>
  <si>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</si>
  <si>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</si>
  <si>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</si>
  <si>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</si>
  <si>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</si>
  <si>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</si>
  <si>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</si>
  <si>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</si>
  <si>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</si>
  <si>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</si>
  <si>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</si>
  <si>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</si>
  <si>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</si>
  <si>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</si>
  <si>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</si>
  <si>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</si>
  <si>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</si>
  <si>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</si>
  <si>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</si>
  <si>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</si>
  <si>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</si>
  <si>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</si>
  <si>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</si>
  <si>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</si>
  <si>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</si>
  <si>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</si>
  <si>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</si>
  <si>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</si>
  <si>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</si>
  <si>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</si>
  <si>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</si>
  <si>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</si>
  <si>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</si>
  <si>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</si>
  <si>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</si>
  <si>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</si>
  <si>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</si>
  <si>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</si>
  <si>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</si>
  <si>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</si>
  <si>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</si>
  <si>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</si>
  <si>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</si>
  <si>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</si>
  <si>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</si>
  <si>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</si>
  <si>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</si>
  <si>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</si>
  <si>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</si>
  <si>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</si>
  <si>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</si>
  <si>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</si>
  <si>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</si>
  <si>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</si>
  <si>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</si>
  <si>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</si>
  <si>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</si>
  <si>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</si>
  <si>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</si>
  <si>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</si>
  <si>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</si>
  <si>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</si>
  <si>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</si>
  <si>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</si>
  <si>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</si>
  <si>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</si>
  <si>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</si>
  <si>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</si>
  <si>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</si>
  <si>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</si>
  <si>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</si>
  <si>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</si>
  <si>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</si>
  <si>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</si>
  <si>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</si>
  <si>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</si>
  <si>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</si>
  <si>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</si>
  <si>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</si>
  <si>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</si>
  <si>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</si>
  <si>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</si>
  <si>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</si>
  <si>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</si>
  <si>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</si>
  <si>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</si>
  <si>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</si>
  <si>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</si>
  <si>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</si>
  <si>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</si>
  <si>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</si>
  <si>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</si>
  <si>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</si>
  <si>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</si>
  <si>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</si>
  <si>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</si>
  <si>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</si>
  <si>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</si>
  <si>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</si>
  <si>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</si>
  <si>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</si>
  <si>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</si>
  <si>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</si>
  <si>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</si>
  <si>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</si>
  <si>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</si>
  <si>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</si>
  <si>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</si>
  <si>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</si>
  <si>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</si>
  <si>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</si>
  <si>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</si>
  <si>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</si>
  <si>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</si>
  <si>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</si>
  <si>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</si>
  <si>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</si>
  <si>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</si>
  <si>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</si>
  <si>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</si>
  <si>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</si>
  <si>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</si>
  <si>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</si>
  <si>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</si>
  <si>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</si>
  <si>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</si>
  <si>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</si>
  <si>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</si>
  <si>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</si>
  <si>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</si>
  <si>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</si>
  <si>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</si>
  <si>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</si>
  <si>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</si>
  <si>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</si>
  <si>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</si>
  <si>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</si>
  <si>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</si>
  <si>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</si>
  <si>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</si>
  <si>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</si>
  <si>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</si>
  <si>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</si>
  <si>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</si>
  <si>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</si>
  <si>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</si>
  <si>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</si>
  <si>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</si>
  <si>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</si>
  <si>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</si>
  <si>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</si>
  <si>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</si>
  <si>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</si>
  <si>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</si>
  <si>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</si>
  <si>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</si>
  <si>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</si>
  <si>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</si>
  <si>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</si>
  <si>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</si>
  <si>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</si>
  <si>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</si>
  <si>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</si>
  <si>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</si>
  <si>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</si>
  <si>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</si>
  <si>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</si>
  <si>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</si>
  <si>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</si>
  <si>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</si>
  <si>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</si>
  <si>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</si>
  <si>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</si>
  <si>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</si>
  <si>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</si>
  <si>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</si>
  <si>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</si>
  <si>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</si>
  <si>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</si>
  <si>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</si>
  <si>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</si>
  <si>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</si>
  <si>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</si>
  <si>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</si>
  <si>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</si>
  <si>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</si>
  <si>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</si>
  <si>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</si>
  <si>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</si>
  <si>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</si>
  <si>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</si>
  <si>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</si>
  <si>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</si>
  <si>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</si>
  <si>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</si>
  <si>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</si>
  <si>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</si>
  <si>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</si>
  <si>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</si>
  <si>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</si>
  <si>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</si>
  <si>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</si>
  <si>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</si>
  <si>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</si>
  <si>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</si>
  <si>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</si>
  <si>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</si>
  <si>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</si>
  <si>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</si>
  <si>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</si>
  <si>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</si>
  <si>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</si>
  <si>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</si>
  <si>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</si>
  <si>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</si>
  <si>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</si>
  <si>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</si>
  <si>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</si>
  <si>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</si>
  <si>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</si>
  <si>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</si>
  <si>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</si>
  <si>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</si>
  <si>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</si>
  <si>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</si>
  <si>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</si>
  <si>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</si>
  <si>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</si>
  <si>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</si>
  <si>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</si>
  <si>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</si>
  <si>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</si>
  <si>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</si>
  <si>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</si>
  <si>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</si>
  <si>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</si>
  <si>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</si>
  <si>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</si>
  <si>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</si>
  <si>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</si>
  <si>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</si>
  <si>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</si>
  <si>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</si>
  <si>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</si>
  <si>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</si>
  <si>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</si>
  <si>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</si>
  <si>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</si>
  <si>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</si>
  <si>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</si>
  <si>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</si>
  <si>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</si>
  <si>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</si>
  <si>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</si>
  <si>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</si>
  <si>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</si>
  <si>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</si>
  <si>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</si>
  <si>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</si>
  <si>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</si>
  <si>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</si>
  <si>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</si>
  <si>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</si>
  <si>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</si>
  <si>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</si>
  <si>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</si>
  <si>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</si>
  <si>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</si>
  <si>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</si>
  <si>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</si>
  <si>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</si>
  <si>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</si>
  <si>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</si>
  <si>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</si>
  <si>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</si>
  <si>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</si>
  <si>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</si>
  <si>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</si>
  <si>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</si>
  <si>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</si>
  <si>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</si>
  <si>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</si>
  <si>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</si>
  <si>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</si>
  <si>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</si>
  <si>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</si>
  <si>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</si>
  <si>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</si>
  <si>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</si>
  <si>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</si>
  <si>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</si>
  <si>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</si>
  <si>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</si>
  <si>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</si>
  <si>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</si>
  <si>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</si>
  <si>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</si>
  <si>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</si>
  <si>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</si>
  <si>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</si>
  <si>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</si>
  <si>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</si>
  <si>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</si>
  <si>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</si>
  <si>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</si>
  <si>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</si>
  <si>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</si>
  <si>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</si>
  <si>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</si>
  <si>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</si>
  <si>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</si>
  <si>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</si>
  <si>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</si>
  <si>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</si>
  <si>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</si>
  <si>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</si>
  <si>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</si>
  <si>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</si>
  <si>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</si>
  <si>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</si>
  <si>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</si>
  <si>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</si>
  <si>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</si>
  <si>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</si>
  <si>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</si>
  <si>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</si>
  <si>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</si>
  <si>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</si>
  <si>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</si>
  <si>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</si>
  <si>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</si>
  <si>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</si>
  <si>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</si>
  <si>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</si>
  <si>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</si>
  <si>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</si>
  <si>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</si>
  <si>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</si>
  <si>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</si>
  <si>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</si>
  <si>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</si>
  <si>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</si>
  <si>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</si>
  <si>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</si>
  <si>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</si>
  <si>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</si>
  <si>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</si>
  <si>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</si>
  <si>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</si>
  <si>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</si>
  <si>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</si>
  <si>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</si>
  <si>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</si>
  <si>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</si>
  <si>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</si>
  <si>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</si>
  <si>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</si>
  <si>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</si>
  <si>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</si>
  <si>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</si>
  <si>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</si>
  <si>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</si>
  <si>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</si>
  <si>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</si>
  <si>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</si>
  <si>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</si>
  <si>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</si>
  <si>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</si>
  <si>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</si>
  <si>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</si>
  <si>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</si>
  <si>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</si>
  <si>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</si>
  <si>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</si>
  <si>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</si>
  <si>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</si>
  <si>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</si>
  <si>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</si>
  <si>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</si>
  <si>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</si>
  <si>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</si>
  <si>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</si>
  <si>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</si>
  <si>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</si>
  <si>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</si>
  <si>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</si>
  <si>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</si>
  <si>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</si>
  <si>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</si>
  <si>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</si>
  <si>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</si>
  <si>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</si>
  <si>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</si>
  <si>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</si>
  <si>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</si>
  <si>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</si>
  <si>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</si>
  <si>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</si>
  <si>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</si>
  <si>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</si>
  <si>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</si>
  <si>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</si>
  <si>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</si>
  <si>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</si>
  <si>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</si>
  <si>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</si>
  <si>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</si>
  <si>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</si>
  <si>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</si>
  <si>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</si>
  <si>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</si>
  <si>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</si>
  <si>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</si>
  <si>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</si>
  <si>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</si>
  <si>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</si>
  <si>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</si>
  <si>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</si>
  <si>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</si>
  <si>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</si>
  <si>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</si>
  <si>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</si>
  <si>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</si>
  <si>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</si>
  <si>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</si>
  <si>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</si>
  <si>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</si>
  <si>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</si>
  <si>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</si>
  <si>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</si>
  <si>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</si>
  <si>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</si>
  <si>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</si>
  <si>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</si>
  <si>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</si>
  <si>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</si>
  <si>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</si>
  <si>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</si>
  <si>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</si>
  <si>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</si>
  <si>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</si>
  <si>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</si>
  <si>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</si>
  <si>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</si>
  <si>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</si>
  <si>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</si>
  <si>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</si>
  <si>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</si>
  <si>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</si>
  <si>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</si>
  <si>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</si>
  <si>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</si>
  <si>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</si>
  <si>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</si>
  <si>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</si>
  <si>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</si>
  <si>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</si>
  <si>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</si>
  <si>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</si>
  <si>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</si>
  <si>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</si>
  <si>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</si>
  <si>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</si>
  <si>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</si>
  <si>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</si>
  <si>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</si>
  <si>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</si>
  <si>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</si>
  <si>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</si>
  <si>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</si>
  <si>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</si>
  <si>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</si>
  <si>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</si>
  <si>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</si>
  <si>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</si>
  <si>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</si>
  <si>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</si>
  <si>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</si>
  <si>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</si>
  <si>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</si>
  <si>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</si>
  <si>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</si>
  <si>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</si>
  <si>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</si>
  <si>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</si>
  <si>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</si>
  <si>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</si>
  <si>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</si>
  <si>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</si>
  <si>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</si>
  <si>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</si>
  <si>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</si>
  <si>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</si>
  <si>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</si>
  <si>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</si>
  <si>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</si>
  <si>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</si>
  <si>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</si>
  <si>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</si>
  <si>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</si>
  <si>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</si>
  <si>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</si>
  <si>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</si>
  <si>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</si>
  <si>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</si>
  <si>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</si>
  <si>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</si>
  <si>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</si>
  <si>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</si>
  <si>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</si>
  <si>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</si>
  <si>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</si>
  <si>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</si>
  <si>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</si>
  <si>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</si>
  <si>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</si>
  <si>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</si>
  <si>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</si>
  <si>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</si>
  <si>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</si>
  <si>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</si>
  <si>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</si>
  <si>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</si>
  <si>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</si>
  <si>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</si>
  <si>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</si>
  <si>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</si>
  <si>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</si>
  <si>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</si>
  <si>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</si>
  <si>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</si>
  <si>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</si>
  <si>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</si>
  <si>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</si>
  <si>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</si>
  <si>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</si>
  <si>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</si>
  <si>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</si>
  <si>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</si>
  <si>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</si>
  <si>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</si>
  <si>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</si>
  <si>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</si>
  <si>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</si>
  <si>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</si>
  <si>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</si>
  <si>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</si>
  <si>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</si>
  <si>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</si>
  <si>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</si>
  <si>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</si>
  <si>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</si>
  <si>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</si>
  <si>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</si>
  <si>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</si>
  <si>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</si>
  <si>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</si>
  <si>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</si>
  <si>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</si>
  <si>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</si>
  <si>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</si>
  <si>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</si>
  <si>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</si>
  <si>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</si>
  <si>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</si>
  <si>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</si>
  <si>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</si>
  <si>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</si>
  <si>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</si>
  <si>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</si>
  <si>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</si>
  <si>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</si>
  <si>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</si>
  <si>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</si>
  <si>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</si>
  <si>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</si>
  <si>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</si>
  <si>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</si>
  <si>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</si>
  <si>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</si>
  <si>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</si>
  <si>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</si>
  <si>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</si>
  <si>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</si>
  <si>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</si>
  <si>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</si>
  <si>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</si>
  <si>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</si>
  <si>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</si>
  <si>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</si>
  <si>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</si>
  <si>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</si>
  <si>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</si>
  <si>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</si>
  <si>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</si>
  <si>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</si>
  <si>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</si>
  <si>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</si>
  <si>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</si>
  <si>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</si>
  <si>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</si>
  <si>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</si>
  <si>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</si>
  <si>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</si>
  <si>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</si>
  <si>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</si>
  <si>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</si>
  <si>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</si>
  <si>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</si>
  <si>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</si>
  <si>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</si>
  <si>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</si>
  <si>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</si>
  <si>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</si>
  <si>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</si>
  <si>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</si>
  <si>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</si>
  <si>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</si>
  <si>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</si>
  <si>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</si>
  <si>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</si>
  <si>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</si>
  <si>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</si>
  <si>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</si>
  <si>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</si>
  <si>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</si>
  <si>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</si>
  <si>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</si>
  <si>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</si>
  <si>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</si>
  <si>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</si>
  <si>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</si>
  <si>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</si>
  <si>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</si>
  <si>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</si>
  <si>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</si>
  <si>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</si>
  <si>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</si>
  <si>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</si>
  <si>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</si>
  <si>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</si>
  <si>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</si>
  <si>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</si>
  <si>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</si>
  <si>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</si>
  <si>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</si>
  <si>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</si>
  <si>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</si>
  <si>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</si>
  <si>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</si>
  <si>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</si>
  <si>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</si>
  <si>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</si>
  <si>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</si>
  <si>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</si>
  <si>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</si>
  <si>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</si>
  <si>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</si>
  <si>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</si>
  <si>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</si>
  <si>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</si>
  <si>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</si>
  <si>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</si>
  <si>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</si>
  <si>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</si>
  <si>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</si>
  <si>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</si>
  <si>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</si>
  <si>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</si>
  <si>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</si>
  <si>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</si>
  <si>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</si>
  <si>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</si>
  <si>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</si>
  <si>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</si>
  <si>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</si>
  <si>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</si>
  <si>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</si>
  <si>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</si>
  <si>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</si>
  <si>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</si>
  <si>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</si>
  <si>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</si>
  <si>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</si>
  <si>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</si>
  <si>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</si>
  <si>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</si>
  <si>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</si>
  <si>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</si>
  <si>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</si>
  <si>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</si>
  <si>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</si>
  <si>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</si>
  <si>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</si>
  <si>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</si>
  <si>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</si>
  <si>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</si>
  <si>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</si>
  <si>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</si>
  <si>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</si>
  <si>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</si>
  <si>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</si>
  <si>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</si>
  <si>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</si>
  <si>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</si>
  <si>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</si>
  <si>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</si>
  <si>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</si>
  <si>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</si>
  <si>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</si>
  <si>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</si>
  <si>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</si>
  <si>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</si>
  <si>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</si>
  <si>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</si>
  <si>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</si>
  <si>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</si>
  <si>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</si>
  <si>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</si>
  <si>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</si>
  <si>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</si>
  <si>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</si>
  <si>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</si>
  <si>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</si>
  <si>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</si>
  <si>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</si>
  <si>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</si>
  <si>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</si>
  <si>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</si>
  <si>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</si>
  <si>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</si>
  <si>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</si>
  <si>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</si>
  <si>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</si>
  <si>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</si>
  <si>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</si>
  <si>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</si>
  <si>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</si>
  <si>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</si>
  <si>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</si>
  <si>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</si>
  <si>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</si>
  <si>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</si>
  <si>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</si>
  <si>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</si>
  <si>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</si>
  <si>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</si>
  <si>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</si>
  <si>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</si>
  <si>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</si>
  <si>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</si>
  <si>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</si>
  <si>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</si>
  <si>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</si>
  <si>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</si>
  <si>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</si>
  <si>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</si>
  <si>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</si>
  <si>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</si>
  <si>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</si>
  <si>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</si>
  <si>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</si>
  <si>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</si>
  <si>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</si>
  <si>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</si>
  <si>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</si>
  <si>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</si>
  <si>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</si>
  <si>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</si>
  <si>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</si>
  <si>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</si>
  <si>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</si>
  <si>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</si>
  <si>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</si>
  <si>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</si>
  <si>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</si>
  <si>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</si>
  <si>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</si>
  <si>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</si>
  <si>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</si>
  <si>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</si>
  <si>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</si>
  <si>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</si>
  <si>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</si>
  <si>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</si>
  <si>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</si>
  <si>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</si>
  <si>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</si>
  <si>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</si>
  <si>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</si>
  <si>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</si>
  <si>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</si>
  <si>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</si>
  <si>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</si>
  <si>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</si>
  <si>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</si>
  <si>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</si>
  <si>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</si>
  <si>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</si>
  <si>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</si>
  <si>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</si>
  <si>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</si>
  <si>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</si>
  <si>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</si>
  <si>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</si>
  <si>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</si>
  <si>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</si>
  <si>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</si>
  <si>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</si>
  <si>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</si>
  <si>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</si>
  <si>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</si>
  <si>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</si>
  <si>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</si>
  <si>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</si>
  <si>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</si>
  <si>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</si>
  <si>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</si>
  <si>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</si>
  <si>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</si>
  <si>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</si>
  <si>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</si>
  <si>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</si>
  <si>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</si>
  <si>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</si>
  <si>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</si>
  <si>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</si>
  <si>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</si>
  <si>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</si>
  <si>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</si>
  <si>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</si>
  <si>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</si>
  <si>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</si>
  <si>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</si>
  <si>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</si>
  <si>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</si>
  <si>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</si>
  <si>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</si>
  <si>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</si>
  <si>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</si>
  <si>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</si>
  <si>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</si>
  <si>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</si>
  <si>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</si>
  <si>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</si>
  <si>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</si>
  <si>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</si>
  <si>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</si>
  <si>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</si>
  <si>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</si>
  <si>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</si>
  <si>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</si>
  <si>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</si>
  <si>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</si>
  <si>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</si>
  <si>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</si>
  <si>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</si>
  <si>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</si>
  <si>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</si>
  <si>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</si>
  <si>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</si>
  <si>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</si>
  <si>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</si>
  <si>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</si>
  <si>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</si>
  <si>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</si>
  <si>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</si>
  <si>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</si>
  <si>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</si>
  <si>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</si>
  <si>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</si>
  <si>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</si>
  <si>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</si>
  <si>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</si>
  <si>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</si>
  <si>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</si>
  <si>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</si>
  <si>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</si>
  <si>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</si>
  <si>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</si>
  <si>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</si>
  <si>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</si>
  <si>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</si>
  <si>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</si>
  <si>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</si>
  <si>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</si>
  <si>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</si>
  <si>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</si>
  <si>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</si>
  <si>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</si>
  <si>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</si>
  <si>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</si>
  <si>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</si>
  <si>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</si>
  <si>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</si>
  <si>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</si>
  <si>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</si>
  <si>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</si>
  <si>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</si>
  <si>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</si>
  <si>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</si>
  <si>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</si>
  <si>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</si>
  <si>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</si>
  <si>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</si>
  <si>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</si>
  <si>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</si>
  <si>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</si>
  <si>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</si>
  <si>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</si>
  <si>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</si>
  <si>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</si>
  <si>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</si>
  <si>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</si>
  <si>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</si>
  <si>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</si>
  <si>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</si>
  <si>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</si>
  <si>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</si>
  <si>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</si>
  <si>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</si>
  <si>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</si>
  <si>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</si>
  <si>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</si>
  <si>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</si>
  <si>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</si>
  <si>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</si>
  <si>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</si>
  <si>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</si>
  <si>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</si>
  <si>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</si>
  <si>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</si>
  <si>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</si>
  <si>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</si>
  <si>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</si>
  <si>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</si>
  <si>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</si>
  <si>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</si>
  <si>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</si>
  <si>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</si>
  <si>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</si>
  <si>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</si>
  <si>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</si>
  <si>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</si>
  <si>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</si>
  <si>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</si>
  <si>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</si>
  <si>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</si>
  <si>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</si>
  <si>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</si>
  <si>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</si>
  <si>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</si>
  <si>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</si>
  <si>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</si>
  <si>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</si>
  <si>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</si>
  <si>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</si>
  <si>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</si>
  <si>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</si>
  <si>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</si>
  <si>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</si>
  <si>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</si>
  <si>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</si>
  <si>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</si>
  <si>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</si>
  <si>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</si>
  <si>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</si>
  <si>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</si>
  <si>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</si>
  <si>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</si>
  <si>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</si>
  <si>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</si>
  <si>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</si>
  <si>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</si>
  <si>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</si>
  <si>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</si>
  <si>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</si>
  <si>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</si>
  <si>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</si>
  <si>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</si>
  <si>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</si>
  <si>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</si>
  <si>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</si>
  <si>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</si>
  <si>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</si>
  <si>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</si>
  <si>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</si>
  <si>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</si>
  <si>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</si>
  <si>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</si>
  <si>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</si>
  <si>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</si>
  <si>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</si>
  <si>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</si>
  <si>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</si>
  <si>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</si>
  <si>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</si>
  <si>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</si>
  <si>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</si>
  <si>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</si>
  <si>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</si>
  <si>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</si>
  <si>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</si>
  <si>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</si>
  <si>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</si>
  <si>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</si>
  <si>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</si>
  <si>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</si>
  <si>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</si>
  <si>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</si>
  <si>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</si>
  <si>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</si>
  <si>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</si>
  <si>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</si>
  <si>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</si>
  <si>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</si>
  <si>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</si>
  <si>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</si>
  <si>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</si>
  <si>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</si>
  <si>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</si>
  <si>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</si>
  <si>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</si>
  <si>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</si>
  <si>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</si>
  <si>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</si>
  <si>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</si>
  <si>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</si>
  <si>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</si>
  <si>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</si>
  <si>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</si>
  <si>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</si>
  <si>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</si>
  <si>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</si>
  <si>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</si>
  <si>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</si>
  <si>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</si>
  <si>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</si>
  <si>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</si>
  <si>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</si>
  <si>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</si>
  <si>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</si>
  <si>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</si>
  <si>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</si>
  <si>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</si>
  <si>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</si>
  <si>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</si>
  <si>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</si>
  <si>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</si>
  <si>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</si>
  <si>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</si>
  <si>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</si>
  <si>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</si>
  <si>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</si>
  <si>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</si>
  <si>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</si>
  <si>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</si>
  <si>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</si>
  <si>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</si>
  <si>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</si>
  <si>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</si>
  <si>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</si>
  <si>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</si>
  <si>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</si>
  <si>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</si>
  <si>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</si>
  <si>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</si>
  <si>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</si>
  <si>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</si>
  <si>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</si>
  <si>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</si>
  <si>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</si>
  <si>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</si>
  <si>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</si>
  <si>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</si>
  <si>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</si>
  <si>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</si>
  <si>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</si>
  <si>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</si>
  <si>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</si>
  <si>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</si>
  <si>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</si>
  <si>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</si>
  <si>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</si>
  <si>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</si>
  <si>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</si>
  <si>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</si>
  <si>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</si>
  <si>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</si>
  <si>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</si>
  <si>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</si>
  <si>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</si>
  <si>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</si>
  <si>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</si>
  <si>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</si>
  <si>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</si>
  <si>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</si>
  <si>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</si>
  <si>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</si>
  <si>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</si>
  <si>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</si>
  <si>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</si>
  <si>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</si>
  <si>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</si>
  <si>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</si>
  <si>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</si>
  <si>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</si>
  <si>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</si>
  <si>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</si>
  <si>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</si>
  <si>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</si>
  <si>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</si>
  <si>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</si>
  <si>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</si>
  <si>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</si>
  <si>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</si>
  <si>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</si>
  <si>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</si>
  <si>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</si>
  <si>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</si>
  <si>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</si>
  <si>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</si>
  <si>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</si>
  <si>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</si>
  <si>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</si>
  <si>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</si>
  <si>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</si>
  <si>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</si>
  <si>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</si>
  <si>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</si>
  <si>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</si>
  <si>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</si>
  <si>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</si>
  <si>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</si>
  <si>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</si>
  <si>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</si>
  <si>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</si>
  <si>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</si>
  <si>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</si>
  <si>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</si>
  <si>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</si>
  <si>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</si>
  <si>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</si>
  <si>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</si>
  <si>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</si>
  <si>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</si>
  <si>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</si>
  <si>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</si>
  <si>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</si>
  <si>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</si>
  <si>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</si>
  <si>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</si>
  <si>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</si>
  <si>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</si>
  <si>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</si>
  <si>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</si>
  <si>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</si>
  <si>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</si>
  <si>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</si>
  <si>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</si>
  <si>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</si>
  <si>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</si>
  <si>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</si>
  <si>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</si>
  <si>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</si>
  <si>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</si>
  <si>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</si>
  <si>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</si>
  <si>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</si>
  <si>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</si>
  <si>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</si>
  <si>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</si>
  <si>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</si>
  <si>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</si>
  <si>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</si>
  <si>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</si>
  <si>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</si>
  <si>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</si>
  <si>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</si>
  <si>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</si>
  <si>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</si>
  <si>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</si>
  <si>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</si>
  <si>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</si>
  <si>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</si>
  <si>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</si>
  <si>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</si>
  <si>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</si>
  <si>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</si>
  <si>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</si>
  <si>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</si>
  <si>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</si>
  <si>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</si>
  <si>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</si>
  <si>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</si>
  <si>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</si>
  <si>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</si>
  <si>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</si>
  <si>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</si>
  <si>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</si>
  <si>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</si>
  <si>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</si>
  <si>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</si>
  <si>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</si>
  <si>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</si>
  <si>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</si>
  <si>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</si>
  <si>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</si>
  <si>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</si>
  <si>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</si>
  <si>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</si>
  <si>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</si>
  <si>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</si>
  <si>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</si>
  <si>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</si>
  <si>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</si>
  <si>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</si>
  <si>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</si>
  <si>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</si>
  <si>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</si>
  <si>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</si>
  <si>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</si>
  <si>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</si>
  <si>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</si>
  <si>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</si>
  <si>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</si>
  <si>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</si>
  <si>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</si>
  <si>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</si>
  <si>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</si>
  <si>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</si>
  <si>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</si>
  <si>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</si>
  <si>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</si>
  <si>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</si>
  <si>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</si>
  <si>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</si>
  <si>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</si>
  <si>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</si>
  <si>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</si>
  <si>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</si>
  <si>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</si>
  <si>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</si>
  <si>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</si>
  <si>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</si>
  <si>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</si>
  <si>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</si>
  <si>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</si>
  <si>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</si>
  <si>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</si>
  <si>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</si>
  <si>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</si>
  <si>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</si>
  <si>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</si>
  <si>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</si>
  <si>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</si>
  <si>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</si>
  <si>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</si>
  <si>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</si>
  <si>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</si>
  <si>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</si>
  <si>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</si>
  <si>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</si>
  <si>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</si>
  <si>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</si>
  <si>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</si>
  <si>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</si>
  <si>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</si>
  <si>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</si>
  <si>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</si>
  <si>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</si>
  <si>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</si>
  <si>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</si>
  <si>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</si>
  <si>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</si>
  <si>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</si>
  <si>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</si>
  <si>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</si>
  <si>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</si>
  <si>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</si>
  <si>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</si>
  <si>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</si>
  <si>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</si>
  <si>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</si>
  <si>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</si>
  <si>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</si>
  <si>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</si>
  <si>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</si>
  <si>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</si>
  <si>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</si>
  <si>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</si>
  <si>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</si>
  <si>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</si>
  <si>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</si>
  <si>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</si>
  <si>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</si>
  <si>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</si>
  <si>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</si>
  <si>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</si>
  <si>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</si>
  <si>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</si>
  <si>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</si>
  <si>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</si>
  <si>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</si>
  <si>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</si>
  <si>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</si>
  <si>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</si>
  <si>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</si>
  <si>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</si>
  <si>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</si>
  <si>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</si>
  <si>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</si>
  <si>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</si>
  <si>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</si>
  <si>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</si>
  <si>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</si>
  <si>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</si>
  <si>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</si>
  <si>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</si>
  <si>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</si>
  <si>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</si>
  <si>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</si>
  <si>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</si>
  <si>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</si>
  <si>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</si>
  <si>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</si>
  <si>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</si>
  <si>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</si>
  <si>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</si>
  <si>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</si>
  <si>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</si>
  <si>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</si>
  <si>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</si>
  <si>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</si>
  <si>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</si>
  <si>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</si>
  <si>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</si>
  <si>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</si>
  <si>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</si>
  <si>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</si>
  <si>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</si>
  <si>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</si>
  <si>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</si>
  <si>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</si>
  <si>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</si>
  <si>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</si>
  <si>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</si>
  <si>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</si>
  <si>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</si>
  <si>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</si>
  <si>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</si>
  <si>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</si>
  <si>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</si>
  <si>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</si>
  <si>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</si>
  <si>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</si>
  <si>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</si>
  <si>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</si>
  <si>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</si>
  <si>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</si>
  <si>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</si>
  <si>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</si>
  <si>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</si>
  <si>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</si>
  <si>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</si>
  <si>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</si>
  <si>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</si>
  <si>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</si>
  <si>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</si>
  <si>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</si>
  <si>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</si>
  <si>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</si>
  <si>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</si>
  <si>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</si>
  <si>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</si>
  <si>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</si>
  <si>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</si>
  <si>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</si>
  <si>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</si>
  <si>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</si>
  <si>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</si>
  <si>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</si>
  <si>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</si>
  <si>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</si>
  <si>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</si>
  <si>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</si>
  <si>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</si>
  <si>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</si>
  <si>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</si>
  <si>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</si>
  <si>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</si>
  <si>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</si>
  <si>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</si>
  <si>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</si>
  <si>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</si>
  <si>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</si>
  <si>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</si>
  <si>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</si>
  <si>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</si>
  <si>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</si>
  <si>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</si>
  <si>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</si>
  <si>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</si>
  <si>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</si>
  <si>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</si>
  <si>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</si>
  <si>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</si>
  <si>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</si>
  <si>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</si>
  <si>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</si>
  <si>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</si>
  <si>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</si>
  <si>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</si>
  <si>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</si>
  <si>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</si>
  <si>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</si>
  <si>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</si>
  <si>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</si>
  <si>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</si>
  <si>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</si>
  <si>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</si>
  <si>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</si>
  <si>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</si>
  <si>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</si>
  <si>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</si>
  <si>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</si>
  <si>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</si>
  <si>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</si>
  <si>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</si>
  <si>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</si>
  <si>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</si>
  <si>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</si>
  <si>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</si>
  <si>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</si>
  <si>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</si>
  <si>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</si>
  <si>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</si>
  <si>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</si>
  <si>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</si>
  <si>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</si>
  <si>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</si>
  <si>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</si>
  <si>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</si>
  <si>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</si>
  <si>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</si>
  <si>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</si>
  <si>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</si>
  <si>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</si>
  <si>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</si>
  <si>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</si>
  <si>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</si>
  <si>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</si>
  <si>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</si>
  <si>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</si>
  <si>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</si>
  <si>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</si>
  <si>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</si>
  <si>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</si>
  <si>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</si>
  <si>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</si>
  <si>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</si>
  <si>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</si>
  <si>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</si>
  <si>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</si>
  <si>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</si>
  <si>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</si>
  <si>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</si>
  <si>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</si>
  <si>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</si>
  <si>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</si>
  <si>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</si>
  <si>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</si>
  <si>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</si>
  <si>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</si>
  <si>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</si>
  <si>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</si>
  <si>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</si>
  <si>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</si>
  <si>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</si>
  <si>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</si>
  <si>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</si>
  <si>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</si>
  <si>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</si>
  <si>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</si>
  <si>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</si>
  <si>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</si>
  <si>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</si>
  <si>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</si>
  <si>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</si>
  <si>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</si>
  <si>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</si>
  <si>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</si>
  <si>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</si>
  <si>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</si>
  <si>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</si>
  <si>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</si>
  <si>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</si>
  <si>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</si>
  <si>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</si>
  <si>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</si>
  <si>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</si>
  <si>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</si>
  <si>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</si>
  <si>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</si>
  <si>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</si>
  <si>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</si>
  <si>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</si>
  <si>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</si>
  <si>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</si>
  <si>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</si>
  <si>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</si>
  <si>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</si>
  <si>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</si>
  <si>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</si>
  <si>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</si>
  <si>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</si>
  <si>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</si>
  <si>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</si>
  <si>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</si>
  <si>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</si>
  <si>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</si>
  <si>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</si>
  <si>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</si>
  <si>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</si>
  <si>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</si>
  <si>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</si>
  <si>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</si>
  <si>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</si>
  <si>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</si>
  <si>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</si>
  <si>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</si>
  <si>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</si>
  <si>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</si>
  <si>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</si>
  <si>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</si>
  <si>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</si>
  <si>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</si>
  <si>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</si>
  <si>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</si>
  <si>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</si>
  <si>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</si>
  <si>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</si>
  <si>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</si>
  <si>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</si>
  <si>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</si>
  <si>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</si>
  <si>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</si>
  <si>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</si>
  <si>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</si>
  <si>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</si>
  <si>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</si>
  <si>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</si>
  <si>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</si>
  <si>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</si>
  <si>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</si>
  <si>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</si>
  <si>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</si>
  <si>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</si>
  <si>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</si>
  <si>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</si>
  <si>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</si>
  <si>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</si>
  <si>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</si>
  <si>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</si>
  <si>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</si>
  <si>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</si>
  <si>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</si>
  <si>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</si>
  <si>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</si>
  <si>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</si>
  <si>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</si>
  <si>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</si>
  <si>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</si>
  <si>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</si>
  <si>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</si>
  <si>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</si>
  <si>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</si>
  <si>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</si>
  <si>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</si>
  <si>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</si>
  <si>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</si>
  <si>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</si>
  <si>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</si>
  <si>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</si>
  <si>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</si>
  <si>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</si>
  <si>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</si>
  <si>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</si>
  <si>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</si>
  <si>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</si>
  <si>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</si>
  <si>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</si>
  <si>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</si>
  <si>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</si>
  <si>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</si>
  <si>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</si>
  <si>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</si>
  <si>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</si>
  <si>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</si>
  <si>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</si>
  <si>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</si>
  <si>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</si>
  <si>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</si>
  <si>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</si>
  <si>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</si>
  <si>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</si>
  <si>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</si>
  <si>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</si>
  <si>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</si>
  <si>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</si>
  <si>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</si>
  <si>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</si>
  <si>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</si>
  <si>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</si>
  <si>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</si>
  <si>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</si>
  <si>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</si>
  <si>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</si>
  <si>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</si>
  <si>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</si>
  <si>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</si>
  <si>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</si>
  <si>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</si>
  <si>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</si>
  <si>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</si>
  <si>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</si>
  <si>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</si>
  <si>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</si>
  <si>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</si>
  <si>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</si>
  <si>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</si>
  <si>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</si>
  <si>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</si>
  <si>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</si>
  <si>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</si>
  <si>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</si>
  <si>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</si>
  <si>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</si>
  <si>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</si>
  <si>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</si>
  <si>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</si>
  <si>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</si>
  <si>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</si>
  <si>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</si>
  <si>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</si>
  <si>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</si>
  <si>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</si>
  <si>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</si>
  <si>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</si>
  <si>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</si>
  <si>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</si>
  <si>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</si>
  <si>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</si>
  <si>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</si>
  <si>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</si>
  <si>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</si>
  <si>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</si>
  <si>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</si>
  <si>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</si>
  <si>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</si>
  <si>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</si>
  <si>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</si>
  <si>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</si>
  <si>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</si>
  <si>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</si>
  <si>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</si>
  <si>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</si>
  <si>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</si>
  <si>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</si>
  <si>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</si>
  <si>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</si>
  <si>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</si>
  <si>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</si>
  <si>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</si>
  <si>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</si>
  <si>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</si>
  <si>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</si>
  <si>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</si>
  <si>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</si>
  <si>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</si>
  <si>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</si>
  <si>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</si>
  <si>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</si>
  <si>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</si>
  <si>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</si>
  <si>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</si>
  <si>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</si>
  <si>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</si>
  <si>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</si>
  <si>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</si>
  <si>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</si>
  <si>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</si>
  <si>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</si>
  <si>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</si>
  <si>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</si>
  <si>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</si>
  <si>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</si>
  <si>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</si>
  <si>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</si>
  <si>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</si>
  <si>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</si>
  <si>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</si>
  <si>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</si>
  <si>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</si>
  <si>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</si>
  <si>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</si>
  <si>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</si>
  <si>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</si>
  <si>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</si>
  <si>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</si>
  <si>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</si>
  <si>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</si>
  <si>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</si>
  <si>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</si>
  <si>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</si>
  <si>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</si>
  <si>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</si>
  <si>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</si>
  <si>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</si>
  <si>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</si>
  <si>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</si>
  <si>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</si>
  <si>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</si>
  <si>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</si>
  <si>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</si>
  <si>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</si>
  <si>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</si>
  <si>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</si>
  <si>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</si>
  <si>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</si>
  <si>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</si>
  <si>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</si>
  <si>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</si>
  <si>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</si>
  <si>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</si>
  <si>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</si>
  <si>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</si>
  <si>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</si>
  <si>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</si>
  <si>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</si>
  <si>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</si>
  <si>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</si>
  <si>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</si>
  <si>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</si>
  <si>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</si>
  <si>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</si>
  <si>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</si>
  <si>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</si>
  <si>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</si>
  <si>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</si>
  <si>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</si>
  <si>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</si>
  <si>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</si>
  <si>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</si>
  <si>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</si>
  <si>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</si>
  <si>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</si>
  <si>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</si>
  <si>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</si>
  <si>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</si>
  <si>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</si>
  <si>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</si>
  <si>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</si>
  <si>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</si>
  <si>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</si>
  <si>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</si>
  <si>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</si>
  <si>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</si>
  <si>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</si>
  <si>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</si>
  <si>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</si>
  <si>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</si>
  <si>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</si>
  <si>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</si>
  <si>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</si>
  <si>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</si>
  <si>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</si>
  <si>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</si>
  <si>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</si>
  <si>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</si>
  <si>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</si>
  <si>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</si>
  <si>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</si>
  <si>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</si>
  <si>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</si>
  <si>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</si>
  <si>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</si>
  <si>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</si>
  <si>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</si>
  <si>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</si>
  <si>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</si>
  <si>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</si>
  <si>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</si>
  <si>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</si>
  <si>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</si>
  <si>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</si>
  <si>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</si>
  <si>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</si>
  <si>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</si>
  <si>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</si>
  <si>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</si>
  <si>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</si>
  <si>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</si>
  <si>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</si>
  <si>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</si>
  <si>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</si>
  <si>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</si>
  <si>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</si>
  <si>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</si>
  <si>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</si>
  <si>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</si>
  <si>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</si>
  <si>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</si>
  <si>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</si>
  <si>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</si>
  <si>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</si>
  <si>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</si>
  <si>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</si>
  <si>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</si>
  <si>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</si>
  <si>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</si>
  <si>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</si>
  <si>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</si>
  <si>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</si>
  <si>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</si>
  <si>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</si>
  <si>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</si>
  <si>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</si>
  <si>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</si>
  <si>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</si>
  <si>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</si>
  <si>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</si>
  <si>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</si>
  <si>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</si>
  <si>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</si>
  <si>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</si>
  <si>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</si>
  <si>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</si>
  <si>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</si>
  <si>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</si>
  <si>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</si>
  <si>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</si>
  <si>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</si>
  <si>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</si>
  <si>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</si>
  <si>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</si>
  <si>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</si>
  <si>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</si>
  <si>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</si>
  <si>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</si>
  <si>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</si>
  <si>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</si>
  <si>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</si>
  <si>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</si>
  <si>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</si>
  <si>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</si>
  <si>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</si>
  <si>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</si>
  <si>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</si>
  <si>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</si>
  <si>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</si>
  <si>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</si>
  <si>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</si>
  <si>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</si>
  <si>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</si>
  <si>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</si>
  <si>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</si>
  <si>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</si>
  <si>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</si>
  <si>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</si>
  <si>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</si>
  <si>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</si>
  <si>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</si>
  <si>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</si>
  <si>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</si>
  <si>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</si>
  <si>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</si>
  <si>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</si>
  <si>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</si>
  <si>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</si>
  <si>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</si>
  <si>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</si>
  <si>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</si>
  <si>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</si>
  <si>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</si>
  <si>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</si>
  <si>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</si>
  <si>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</si>
  <si>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</si>
  <si>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</si>
  <si>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</si>
  <si>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</si>
  <si>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</si>
  <si>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</si>
  <si>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</si>
  <si>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</si>
  <si>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</si>
  <si>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</si>
  <si>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</si>
  <si>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</si>
  <si>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</si>
  <si>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</si>
  <si>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</si>
  <si>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</si>
  <si>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</si>
  <si>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</si>
  <si>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</si>
  <si>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</si>
  <si>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</si>
  <si>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</si>
  <si>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</si>
  <si>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</si>
  <si>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</si>
  <si>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</si>
  <si>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</si>
  <si>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</si>
  <si>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</si>
  <si>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</si>
  <si>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</si>
  <si>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</si>
  <si>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</si>
  <si>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</si>
  <si>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</si>
  <si>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</si>
  <si>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</si>
  <si>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</si>
  <si>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</si>
  <si>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</si>
  <si>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</si>
  <si>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</si>
  <si>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</si>
  <si>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</si>
  <si>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</si>
  <si>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</si>
  <si>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</si>
  <si>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</si>
  <si>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</si>
  <si>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</si>
  <si>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</si>
  <si>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</si>
  <si>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</si>
  <si>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</si>
  <si>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</si>
  <si>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</si>
  <si>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</si>
  <si>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</si>
  <si>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</si>
  <si>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</si>
  <si>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</si>
  <si>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</si>
  <si>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</si>
  <si>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</si>
  <si>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</si>
  <si>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</si>
  <si>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</si>
  <si>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</si>
  <si>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</si>
  <si>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</si>
  <si>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</si>
  <si>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</si>
  <si>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</si>
  <si>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</si>
  <si>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</si>
  <si>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</si>
  <si>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</si>
  <si>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</si>
  <si>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</si>
  <si>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</si>
  <si>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</si>
  <si>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</si>
  <si>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</si>
  <si>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</si>
  <si>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</si>
  <si>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</si>
  <si>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</si>
  <si>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</si>
  <si>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</si>
  <si>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</si>
  <si>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</si>
  <si>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</si>
  <si>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</si>
  <si>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</si>
  <si>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</si>
  <si>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</si>
  <si>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</si>
  <si>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</si>
  <si>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</si>
  <si>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</si>
  <si>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</si>
  <si>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</si>
  <si>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</si>
  <si>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</si>
  <si>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</si>
  <si>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</si>
  <si>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</si>
  <si>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</si>
  <si>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</si>
  <si>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</si>
  <si>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</si>
  <si>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</si>
  <si>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</si>
  <si>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</si>
  <si>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</si>
  <si>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</si>
  <si>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</si>
  <si>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</si>
  <si>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</si>
  <si>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</si>
  <si>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</si>
  <si>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</si>
  <si>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</si>
  <si>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</si>
  <si>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</si>
  <si>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</si>
  <si>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</si>
  <si>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</si>
  <si>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</si>
  <si>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</si>
  <si>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</si>
  <si>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</si>
  <si>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</si>
  <si>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</si>
  <si>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</si>
  <si>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</si>
  <si>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</si>
  <si>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</si>
  <si>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</si>
  <si>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</si>
  <si>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</si>
  <si>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</si>
  <si>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</si>
  <si>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</si>
  <si>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</si>
  <si>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</si>
  <si>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</si>
  <si>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</si>
  <si>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</si>
  <si>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</si>
  <si>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</si>
  <si>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</si>
  <si>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</si>
  <si>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</si>
  <si>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</si>
  <si>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</si>
  <si>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</si>
  <si>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</si>
  <si>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</si>
  <si>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</si>
  <si>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</si>
  <si>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</si>
  <si>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</si>
  <si>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</si>
  <si>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</si>
  <si>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</si>
  <si>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</si>
  <si>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</si>
  <si>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</si>
  <si>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</si>
  <si>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</si>
  <si>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</si>
  <si>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</si>
  <si>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</si>
  <si>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</si>
  <si>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</si>
  <si>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</si>
  <si>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</si>
  <si>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</si>
  <si>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</si>
  <si>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</si>
  <si>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</si>
  <si>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</si>
  <si>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</si>
  <si>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</si>
  <si>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</si>
  <si>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</si>
  <si>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</si>
  <si>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</si>
  <si>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</si>
  <si>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</si>
  <si>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</si>
  <si>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</si>
  <si>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</si>
  <si>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</si>
  <si>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</si>
  <si>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</si>
  <si>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</si>
  <si>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</si>
  <si>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</si>
  <si>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</si>
  <si>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</si>
  <si>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</si>
  <si>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</si>
  <si>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</si>
  <si>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</si>
  <si>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</si>
  <si>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</si>
  <si>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</si>
  <si>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</si>
  <si>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</si>
  <si>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</si>
  <si>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</si>
  <si>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</si>
  <si>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</si>
  <si>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</si>
  <si>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</si>
  <si>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</si>
  <si>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</si>
  <si>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</si>
  <si>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</si>
  <si>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</si>
  <si>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</si>
  <si>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</si>
  <si>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</si>
  <si>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</si>
  <si>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</si>
  <si>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</si>
  <si>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</si>
  <si>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</si>
  <si>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</si>
  <si>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</si>
  <si>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</si>
  <si>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</si>
  <si>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</si>
  <si>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</si>
  <si>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</si>
  <si>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</si>
  <si>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</si>
  <si>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</si>
  <si>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</si>
  <si>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</si>
  <si>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</si>
  <si>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</si>
  <si>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</si>
  <si>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</si>
  <si>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</si>
  <si>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</si>
  <si>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</si>
  <si>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</si>
  <si>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</si>
  <si>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</si>
  <si>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</si>
  <si>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</si>
  <si>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</si>
  <si>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</si>
  <si>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</si>
  <si>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</si>
  <si>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</si>
  <si>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</si>
  <si>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</si>
  <si>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</si>
  <si>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</si>
  <si>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</si>
  <si>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</si>
  <si>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</si>
  <si>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</si>
  <si>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</si>
  <si>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</si>
  <si>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</si>
  <si>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</si>
  <si>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</si>
  <si>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</si>
  <si>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</si>
  <si>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</si>
  <si>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</si>
  <si>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</si>
  <si>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</si>
  <si>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</si>
  <si>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</si>
  <si>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</si>
  <si>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</si>
  <si>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</si>
  <si>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</si>
  <si>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</si>
  <si>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</si>
  <si>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</si>
  <si>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</si>
  <si>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</si>
  <si>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</si>
  <si>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</si>
  <si>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</si>
  <si>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</si>
  <si>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</si>
  <si>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</si>
  <si>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</si>
  <si>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</si>
  <si>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</si>
  <si>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</si>
  <si>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</si>
  <si>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</si>
  <si>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</si>
  <si>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</si>
  <si>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</si>
  <si>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</si>
  <si>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</si>
  <si>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</si>
  <si>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</si>
  <si>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</si>
  <si>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</si>
  <si>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</si>
  <si>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</si>
  <si>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</si>
  <si>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</si>
  <si>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</si>
  <si>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</si>
  <si>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</si>
  <si>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</si>
  <si>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</si>
  <si>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</si>
  <si>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</si>
  <si>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</si>
  <si>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</si>
  <si>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</si>
  <si>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</si>
  <si>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</si>
  <si>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</si>
  <si>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</si>
  <si>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</si>
  <si>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</si>
  <si>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</si>
  <si>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</si>
  <si>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</si>
  <si>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</si>
  <si>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</si>
  <si>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</si>
  <si>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</si>
  <si>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</si>
  <si>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</si>
  <si>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</si>
  <si>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</si>
  <si>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</si>
  <si>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</si>
  <si>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</si>
  <si>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</si>
  <si>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</si>
  <si>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</si>
  <si>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</si>
  <si>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</si>
  <si>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</si>
  <si>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</si>
  <si>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</si>
  <si>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</si>
  <si>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</si>
  <si>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</si>
  <si>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</si>
  <si>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</si>
  <si>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</si>
  <si>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</si>
  <si>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</si>
  <si>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</si>
  <si>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</si>
  <si>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</si>
  <si>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</si>
  <si>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</si>
  <si>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</si>
  <si>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</si>
  <si>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</si>
  <si>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</si>
  <si>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</si>
  <si>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</si>
  <si>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</si>
  <si>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</si>
  <si>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</si>
  <si>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</si>
  <si>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</si>
  <si>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</si>
  <si>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</si>
  <si>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</si>
  <si>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</si>
  <si>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</si>
  <si>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</si>
  <si>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</si>
  <si>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</si>
  <si>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</si>
  <si>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</si>
  <si>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</si>
  <si>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</si>
  <si>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</si>
  <si>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</si>
  <si>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</si>
  <si>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</si>
  <si>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</si>
  <si>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</si>
  <si>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</si>
  <si>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</si>
  <si>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</si>
  <si>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</si>
  <si>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</si>
  <si>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</si>
  <si>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</si>
  <si>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</si>
  <si>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</si>
  <si>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</si>
  <si>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</si>
  <si>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</si>
  <si>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</si>
  <si>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</si>
  <si>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</si>
  <si>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</si>
  <si>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</si>
  <si>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</si>
  <si>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</si>
  <si>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</si>
  <si>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</si>
  <si>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</si>
  <si>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</si>
  <si>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</si>
  <si>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</si>
  <si>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</si>
  <si>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</si>
  <si>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</si>
  <si>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</si>
  <si>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</si>
  <si>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</si>
  <si>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</si>
  <si>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</si>
  <si>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</si>
  <si>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</si>
  <si>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</si>
  <si>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</si>
  <si>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</si>
  <si>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</si>
  <si>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</si>
  <si>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</si>
  <si>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</si>
  <si>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</si>
  <si>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</si>
  <si>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</si>
  <si>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</si>
  <si>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</si>
  <si>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</si>
  <si>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</si>
  <si>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</si>
  <si>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</si>
  <si>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</si>
  <si>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</si>
  <si>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</si>
  <si>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</si>
  <si>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</si>
  <si>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</si>
  <si>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</si>
  <si>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</si>
  <si>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</si>
  <si>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</si>
  <si>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</si>
  <si>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</si>
  <si>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</si>
  <si>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</si>
  <si>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</si>
  <si>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</si>
  <si>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</si>
  <si>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</si>
  <si>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</si>
  <si>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</si>
  <si>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</si>
  <si>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</si>
  <si>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</si>
  <si>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</si>
  <si>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</si>
  <si>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</si>
  <si>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</si>
  <si>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</si>
  <si>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</si>
  <si>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</si>
  <si>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</si>
  <si>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</si>
  <si>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</si>
  <si>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</si>
  <si>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</si>
  <si>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</si>
  <si>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</si>
  <si>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</si>
  <si>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</si>
  <si>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</si>
  <si>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</si>
  <si>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</si>
  <si>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</si>
  <si>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</si>
  <si>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</si>
  <si>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</si>
  <si>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</si>
  <si>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</si>
  <si>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</si>
  <si>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</si>
  <si>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</si>
  <si>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</si>
  <si>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</si>
  <si>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</si>
  <si>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</si>
  <si>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</si>
  <si>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</si>
  <si>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</si>
  <si>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</si>
  <si>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</si>
  <si>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</si>
  <si>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</si>
  <si>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</si>
  <si>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</si>
  <si>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</si>
  <si>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</si>
  <si>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</si>
  <si>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</si>
  <si>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</si>
  <si>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</si>
  <si>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</si>
  <si>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</si>
  <si>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</si>
  <si>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</si>
  <si>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</si>
  <si>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</si>
  <si>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</si>
  <si>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</si>
  <si>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</si>
  <si>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</si>
  <si>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</si>
  <si>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</si>
  <si>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</si>
  <si>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</si>
  <si>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</si>
  <si>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</si>
  <si>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</si>
  <si>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</si>
  <si>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</si>
  <si>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</si>
  <si>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</si>
  <si>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</si>
  <si>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</si>
  <si>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</si>
  <si>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</si>
  <si>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</si>
  <si>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</si>
  <si>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</si>
  <si>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</si>
  <si>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</si>
  <si>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</si>
  <si>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</si>
  <si>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</si>
  <si>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</si>
  <si>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</si>
  <si>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</si>
  <si>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</si>
  <si>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</si>
  <si>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</si>
  <si>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</si>
  <si>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</si>
  <si>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</si>
  <si>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</si>
  <si>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</si>
  <si>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</si>
  <si>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</si>
  <si>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</si>
  <si>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</si>
  <si>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</si>
  <si>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</si>
  <si>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</si>
  <si>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</si>
  <si>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</si>
  <si>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</si>
  <si>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</si>
  <si>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</si>
  <si>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</si>
  <si>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</si>
  <si>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</si>
  <si>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</si>
  <si>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</si>
  <si>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</si>
  <si>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</si>
  <si>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</si>
  <si>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</si>
  <si>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</si>
  <si>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</si>
  <si>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</si>
  <si>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</si>
  <si>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</si>
  <si>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</si>
  <si>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</si>
  <si>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</si>
  <si>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</si>
  <si>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</si>
  <si>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</si>
  <si>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</si>
  <si>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</si>
  <si>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</si>
  <si>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</si>
  <si>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</si>
  <si>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</si>
  <si>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</si>
  <si>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</si>
  <si>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</si>
  <si>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</si>
  <si>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</si>
  <si>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</si>
  <si>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</si>
  <si>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</si>
  <si>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</si>
  <si>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</si>
  <si>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</si>
  <si>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</si>
  <si>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</si>
  <si>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</si>
  <si>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</si>
  <si>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</si>
  <si>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</si>
  <si>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</si>
  <si>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</si>
  <si>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</si>
  <si>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</si>
  <si>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</si>
  <si>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</si>
  <si>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</si>
  <si>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</si>
  <si>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</si>
  <si>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</si>
  <si>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</si>
  <si>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</si>
  <si>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</si>
  <si>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</si>
  <si>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</si>
  <si>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</si>
  <si>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</si>
  <si>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</si>
  <si>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</si>
  <si>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</si>
  <si>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</si>
  <si>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</si>
  <si>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</si>
  <si>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</si>
  <si>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</si>
  <si>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</si>
  <si>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</si>
  <si>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</si>
  <si>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</si>
  <si>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</si>
  <si>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</si>
  <si>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</si>
  <si>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</si>
  <si>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</si>
  <si>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</si>
  <si>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</si>
  <si>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</si>
  <si>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</si>
  <si>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</si>
  <si>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</si>
  <si>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</si>
  <si>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</si>
  <si>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</si>
  <si>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</si>
  <si>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</si>
  <si>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</si>
  <si>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</si>
  <si>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</si>
  <si>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</si>
  <si>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</si>
  <si>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</si>
  <si>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</si>
  <si>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</si>
  <si>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</si>
  <si>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</si>
  <si>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</si>
  <si>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</si>
  <si>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</si>
  <si>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</si>
  <si>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</si>
  <si>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</si>
  <si>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</si>
  <si>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</si>
  <si>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</si>
  <si>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</si>
  <si>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</si>
  <si>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</si>
  <si>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</si>
  <si>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</si>
  <si>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</si>
  <si>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</si>
  <si>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</si>
  <si>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</si>
  <si>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</si>
  <si>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</si>
  <si>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</si>
  <si>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</si>
  <si>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</si>
  <si>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</si>
  <si>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</si>
  <si>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</si>
  <si>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</si>
  <si>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</si>
  <si>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</si>
  <si>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</si>
  <si>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</si>
  <si>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</si>
  <si>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</si>
  <si>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</si>
  <si>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</si>
  <si>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</si>
  <si>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</si>
  <si>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</si>
  <si>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</si>
  <si>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</si>
  <si>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</si>
  <si>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</si>
  <si>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</si>
  <si>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</si>
  <si>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</si>
  <si>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</si>
  <si>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</si>
  <si>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</si>
  <si>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</si>
  <si>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</si>
  <si>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</si>
  <si>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</si>
  <si>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</si>
  <si>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</si>
  <si>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</si>
  <si>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</si>
  <si>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</si>
  <si>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</si>
  <si>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</si>
  <si>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</si>
  <si>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</si>
  <si>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</si>
  <si>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</si>
  <si>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</si>
  <si>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</si>
  <si>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</si>
  <si>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</si>
  <si>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</si>
  <si>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</si>
  <si>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</si>
  <si>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</si>
  <si>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</si>
  <si>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</si>
  <si>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</si>
  <si>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</si>
  <si>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</si>
  <si>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</si>
  <si>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</si>
  <si>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</si>
  <si>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</si>
  <si>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</si>
  <si>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</si>
  <si>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</si>
  <si>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</si>
  <si>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</si>
  <si>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</si>
  <si>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</si>
  <si>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</si>
  <si>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</si>
  <si>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</si>
  <si>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</si>
  <si>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</si>
  <si>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</si>
  <si>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</si>
  <si>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</si>
  <si>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</si>
  <si>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</si>
  <si>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</si>
  <si>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</si>
  <si>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</si>
  <si>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</si>
  <si>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</si>
  <si>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</si>
  <si>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</si>
  <si>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</si>
  <si>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</si>
  <si>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</si>
  <si>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</si>
  <si>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</si>
  <si>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</si>
  <si>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</si>
  <si>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</si>
  <si>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</si>
  <si>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</si>
  <si>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</si>
  <si>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</si>
  <si>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</si>
  <si>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</si>
  <si>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</si>
  <si>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</si>
  <si>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</si>
  <si>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</si>
  <si>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</si>
  <si>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</si>
  <si>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</si>
  <si>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</si>
  <si>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</si>
  <si>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</si>
  <si>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</si>
  <si>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</si>
  <si>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</si>
  <si>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</si>
  <si>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</si>
  <si>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</si>
  <si>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</si>
  <si>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</si>
  <si>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</si>
  <si>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</si>
  <si>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</si>
  <si>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</si>
  <si>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</si>
  <si>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</si>
  <si>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</si>
  <si>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</si>
  <si>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</si>
  <si>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</si>
  <si>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</si>
  <si>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</si>
  <si>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</si>
  <si>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</si>
  <si>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</si>
  <si>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</si>
  <si>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</si>
  <si>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</si>
  <si>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</si>
  <si>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</si>
  <si>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</si>
  <si>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</si>
  <si>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</si>
  <si>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</si>
  <si>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</si>
  <si>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</si>
  <si>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</si>
  <si>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</si>
  <si>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</si>
  <si>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</si>
  <si>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</si>
  <si>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</si>
  <si>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</si>
  <si>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</si>
  <si>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</si>
  <si>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</si>
  <si>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</si>
  <si>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</si>
  <si>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</si>
  <si>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</si>
  <si>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</si>
  <si>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</si>
  <si>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</si>
  <si>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</si>
  <si>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</si>
  <si>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</si>
  <si>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</si>
  <si>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</si>
  <si>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</si>
  <si>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</si>
  <si>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</si>
  <si>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</si>
  <si>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</si>
  <si>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</si>
  <si>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</si>
  <si>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</si>
  <si>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</si>
  <si>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</si>
  <si>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</si>
  <si>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</si>
  <si>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</si>
  <si>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</si>
  <si>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</si>
  <si>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</si>
  <si>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</si>
  <si>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</si>
  <si>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</si>
  <si>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</si>
  <si>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</si>
  <si>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</si>
  <si>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</si>
  <si>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</si>
  <si>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</si>
  <si>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</si>
  <si>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</si>
  <si>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</si>
  <si>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</si>
  <si>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</si>
  <si>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</si>
  <si>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</si>
  <si>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</si>
  <si>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</si>
  <si>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</si>
  <si>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</si>
  <si>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</si>
  <si>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</si>
  <si>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</si>
  <si>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</si>
  <si>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</si>
  <si>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</si>
  <si>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</si>
  <si>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</si>
  <si>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</si>
  <si>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</si>
  <si>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</si>
  <si>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</si>
  <si>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</si>
  <si>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</si>
  <si>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</si>
  <si>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</si>
  <si>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</si>
  <si>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</si>
  <si>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</si>
  <si>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</si>
  <si>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</si>
  <si>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</si>
  <si>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</si>
  <si>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</si>
  <si>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</si>
  <si>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</si>
  <si>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</si>
  <si>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</si>
  <si>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</si>
  <si>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</si>
  <si>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</si>
  <si>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</si>
  <si>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</si>
  <si>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</si>
  <si>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</si>
  <si>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</si>
  <si>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</si>
  <si>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</si>
  <si>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</si>
  <si>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</si>
  <si>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</si>
  <si>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</si>
  <si>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</si>
  <si>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</si>
  <si>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</si>
  <si>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</si>
  <si>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</si>
  <si>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</si>
  <si>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</si>
  <si>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</si>
  <si>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</si>
  <si>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</si>
  <si>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</si>
  <si>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</si>
  <si>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</si>
  <si>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</si>
  <si>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</si>
  <si>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</si>
  <si>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</si>
  <si>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</si>
  <si>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</si>
  <si>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</si>
  <si>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</si>
  <si>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</si>
  <si>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</si>
  <si>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</si>
  <si>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</si>
  <si>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</si>
  <si>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</si>
  <si>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</si>
  <si>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</si>
  <si>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</si>
  <si>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</si>
  <si>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</si>
  <si>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</si>
  <si>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</si>
  <si>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</si>
  <si>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</si>
  <si>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</si>
  <si>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</si>
  <si>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</si>
  <si>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</si>
  <si>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</si>
  <si>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</si>
  <si>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</si>
  <si>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</si>
  <si>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</si>
  <si>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</si>
  <si>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</si>
  <si>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</si>
  <si>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</si>
  <si>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</si>
  <si>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</si>
  <si>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</si>
  <si>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</si>
  <si>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</si>
  <si>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</si>
  <si>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</si>
  <si>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</si>
  <si>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</si>
  <si>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</si>
  <si>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</si>
  <si>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</si>
  <si>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</si>
  <si>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</si>
  <si>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</si>
  <si>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</si>
  <si>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</si>
  <si>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</si>
  <si>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</si>
  <si>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</si>
  <si>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</si>
  <si>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</si>
  <si>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</si>
  <si>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</si>
  <si>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</si>
  <si>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</si>
  <si>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</si>
  <si>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</si>
  <si>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</si>
  <si>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</si>
  <si>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</si>
  <si>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</si>
  <si>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</si>
  <si>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</si>
  <si>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</si>
  <si>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</si>
  <si>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</si>
  <si>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</si>
  <si>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</si>
  <si>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</si>
  <si>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</si>
  <si>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</si>
  <si>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</si>
  <si>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</si>
  <si>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</si>
  <si>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</si>
  <si>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</si>
  <si>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</si>
  <si>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</si>
  <si>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</si>
  <si>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</si>
  <si>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</si>
  <si>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</si>
  <si>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</si>
  <si>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</si>
  <si>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</si>
  <si>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</si>
  <si>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</si>
  <si>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</si>
  <si>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</si>
  <si>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</si>
  <si>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</si>
  <si>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</si>
  <si>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</si>
  <si>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</si>
  <si>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</si>
  <si>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</si>
  <si>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</si>
  <si>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</si>
  <si>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</si>
  <si>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</si>
  <si>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</si>
  <si>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</si>
  <si>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</si>
  <si>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</si>
  <si>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</si>
  <si>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</si>
  <si>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</si>
  <si>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</si>
  <si>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</si>
  <si>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</si>
  <si>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</si>
  <si>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</si>
  <si>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</si>
  <si>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</si>
  <si>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</si>
  <si>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</si>
  <si>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</si>
  <si>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</si>
  <si>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</si>
  <si>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</si>
  <si>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</si>
  <si>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</si>
  <si>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</si>
  <si>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</si>
  <si>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</si>
  <si>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</si>
  <si>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</si>
  <si>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</si>
  <si>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</si>
  <si>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</si>
  <si>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</si>
  <si>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</si>
  <si>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</si>
  <si>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</si>
  <si>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</si>
  <si>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</si>
  <si>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</si>
  <si>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</si>
  <si>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</si>
  <si>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</si>
  <si>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</si>
  <si>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</si>
  <si>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</si>
  <si>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</si>
  <si>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</si>
  <si>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</si>
  <si>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</si>
  <si>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</si>
  <si>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</si>
  <si>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</si>
  <si>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</si>
  <si>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</si>
  <si>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</si>
  <si>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</si>
  <si>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</si>
  <si>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</si>
  <si>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</si>
  <si>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</si>
  <si>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</si>
  <si>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</si>
  <si>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</si>
  <si>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</si>
  <si>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</si>
  <si>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</si>
  <si>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</si>
  <si>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</si>
  <si>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</si>
  <si>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</si>
  <si>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</si>
  <si>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</si>
  <si>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</si>
  <si>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</si>
  <si>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</si>
  <si>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</si>
  <si>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</si>
  <si>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</si>
  <si>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</si>
  <si>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</si>
  <si>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</si>
  <si>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</si>
  <si>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</si>
  <si>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</si>
  <si>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</si>
  <si>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</si>
  <si>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</si>
  <si>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</si>
  <si>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</si>
  <si>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</si>
  <si>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</si>
  <si>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</si>
  <si>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</si>
  <si>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</si>
  <si>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</si>
  <si>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</si>
  <si>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</si>
  <si>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</si>
  <si>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</si>
  <si>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</si>
  <si>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</si>
  <si>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</si>
  <si>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</si>
  <si>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</si>
  <si>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</si>
  <si>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</si>
  <si>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</si>
  <si>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</si>
  <si>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</si>
  <si>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</si>
  <si>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</si>
  <si>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</si>
  <si>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</si>
  <si>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</si>
  <si>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</si>
  <si>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</si>
  <si>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</si>
  <si>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</si>
  <si>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</si>
  <si>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</si>
  <si>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</si>
  <si>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</si>
  <si>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</si>
  <si>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</si>
  <si>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</si>
  <si>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</si>
  <si>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</si>
  <si>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</si>
  <si>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</si>
  <si>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</si>
  <si>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</si>
  <si>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</si>
  <si>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</si>
  <si>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</si>
  <si>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</si>
  <si>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</si>
  <si>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</si>
  <si>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</si>
  <si>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</si>
  <si>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</si>
  <si>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</si>
  <si>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</si>
  <si>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</si>
  <si>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</si>
  <si>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</si>
  <si>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</si>
  <si>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</si>
  <si>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</si>
  <si>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</si>
  <si>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</si>
  <si>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</si>
  <si>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</si>
  <si>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</si>
  <si>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</si>
  <si>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</si>
  <si>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</si>
  <si>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</si>
  <si>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</si>
  <si>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</si>
  <si>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</si>
  <si>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</si>
  <si>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</si>
  <si>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</si>
  <si>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</si>
  <si>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</si>
  <si>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</si>
  <si>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</si>
  <si>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</si>
  <si>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</si>
  <si>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</si>
  <si>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</si>
  <si>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</si>
  <si>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</si>
  <si>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</si>
  <si>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</si>
  <si>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</si>
  <si>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</si>
  <si>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</si>
  <si>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</si>
  <si>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</si>
  <si>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</si>
  <si>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</si>
  <si>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</si>
  <si>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</si>
  <si>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</si>
  <si>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</si>
  <si>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</si>
  <si>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</si>
  <si>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</si>
  <si>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</si>
  <si>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</si>
  <si>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</si>
  <si>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</si>
  <si>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</si>
  <si>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</si>
  <si>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</si>
  <si>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</si>
  <si>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</si>
  <si>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</si>
  <si>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</si>
  <si>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</si>
  <si>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</si>
  <si>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</si>
  <si>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</si>
  <si>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</si>
  <si>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</si>
  <si>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</si>
  <si>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</si>
  <si>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</si>
  <si>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</si>
  <si>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</si>
  <si>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</si>
  <si>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</si>
  <si>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</si>
  <si>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</si>
  <si>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</si>
  <si>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</si>
  <si>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</si>
  <si>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</si>
  <si>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</si>
  <si>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</si>
  <si>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</si>
  <si>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</si>
  <si>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</si>
  <si>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</si>
  <si>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</si>
  <si>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</si>
  <si>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</si>
  <si>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</si>
  <si>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</si>
  <si>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</si>
  <si>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</si>
  <si>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</si>
  <si>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</si>
  <si>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</si>
  <si>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</si>
  <si>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</si>
  <si>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</si>
  <si>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</si>
  <si>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</si>
  <si>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</si>
  <si>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</si>
  <si>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</si>
  <si>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</si>
  <si>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</si>
  <si>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</si>
  <si>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</si>
  <si>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</si>
  <si>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</si>
  <si>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</si>
  <si>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</si>
  <si>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</si>
  <si>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</si>
  <si>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</si>
  <si>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</si>
  <si>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</si>
  <si>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</si>
  <si>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</si>
  <si>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</si>
  <si>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</si>
  <si>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</si>
  <si>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</si>
  <si>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</si>
  <si>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</si>
  <si>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</si>
  <si>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</si>
  <si>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</si>
  <si>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</si>
  <si>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</si>
  <si>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</si>
  <si>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</si>
  <si>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</si>
  <si>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</si>
  <si>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</si>
  <si>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</si>
  <si>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</si>
  <si>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</si>
  <si>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</si>
  <si>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</si>
  <si>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</si>
  <si>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</si>
  <si>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</si>
  <si>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</si>
  <si>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</si>
  <si>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</si>
  <si>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</si>
  <si>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</si>
  <si>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</si>
  <si>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</si>
  <si>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</si>
  <si>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</si>
  <si>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</si>
  <si>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</si>
  <si>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</si>
  <si>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</si>
  <si>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</si>
  <si>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</si>
  <si>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</si>
  <si>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</si>
  <si>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</si>
  <si>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</si>
  <si>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</si>
  <si>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</si>
  <si>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</si>
  <si>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</si>
  <si>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</si>
  <si>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</si>
  <si>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</si>
  <si>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</si>
  <si>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</si>
  <si>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</si>
  <si>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</si>
  <si>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</si>
  <si>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</si>
  <si>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</si>
  <si>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</si>
  <si>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</si>
  <si>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</si>
  <si>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</si>
  <si>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</si>
  <si>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</si>
  <si>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</si>
  <si>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</si>
  <si>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</si>
  <si>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</si>
  <si>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</si>
  <si>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</si>
  <si>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</si>
  <si>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</si>
  <si>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</si>
  <si>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</si>
  <si>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</si>
  <si>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</si>
  <si>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</si>
  <si>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</si>
  <si>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</si>
  <si>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</si>
  <si>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</si>
  <si>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</si>
  <si>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</si>
  <si>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</si>
  <si>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</si>
  <si>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</si>
  <si>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</si>
  <si>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</si>
  <si>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</si>
  <si>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</si>
  <si>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</si>
  <si>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</si>
  <si>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</si>
  <si>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</si>
  <si>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</si>
  <si>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</si>
  <si>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</si>
  <si>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</si>
  <si>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</si>
  <si>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</si>
  <si>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</si>
  <si>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</si>
  <si>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</si>
  <si>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</si>
  <si>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</si>
  <si>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</si>
  <si>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</si>
  <si>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</si>
  <si>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</si>
  <si>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</si>
  <si>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</si>
  <si>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</si>
  <si>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</si>
  <si>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</si>
  <si>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</si>
  <si>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</si>
  <si>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</si>
  <si>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</si>
  <si>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</si>
  <si>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</si>
  <si>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</si>
  <si>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</si>
  <si>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</si>
  <si>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</si>
  <si>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</si>
  <si>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</si>
  <si>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</si>
  <si>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</si>
  <si>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</si>
  <si>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</si>
  <si>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</si>
  <si>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</si>
  <si>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</si>
  <si>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</si>
  <si>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</si>
  <si>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</si>
  <si>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</si>
  <si>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</si>
  <si>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</si>
  <si>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</si>
  <si>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</si>
  <si>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</si>
  <si>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</si>
  <si>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</si>
  <si>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</si>
  <si>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</si>
  <si>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</si>
  <si>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</si>
  <si>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</si>
  <si>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</si>
  <si>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</si>
  <si>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</si>
  <si>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</si>
  <si>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</si>
  <si>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</si>
  <si>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</si>
  <si>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</si>
  <si>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</si>
  <si>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</si>
  <si>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</si>
  <si>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</si>
  <si>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</si>
  <si>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</si>
  <si>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</si>
  <si>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</si>
  <si>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</si>
  <si>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</si>
  <si>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</si>
  <si>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</si>
  <si>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</si>
  <si>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</si>
  <si>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</si>
  <si>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</si>
  <si>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</si>
  <si>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</si>
  <si>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</si>
  <si>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</si>
  <si>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</si>
  <si>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</si>
  <si>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</si>
  <si>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</si>
  <si>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</si>
  <si>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</si>
  <si>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</si>
  <si>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</si>
  <si>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</si>
  <si>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</si>
  <si>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</si>
  <si>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</si>
  <si>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</si>
  <si>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</si>
  <si>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</si>
  <si>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</si>
  <si>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</si>
  <si>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</si>
  <si>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</si>
  <si>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</si>
  <si>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</si>
  <si>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</si>
  <si>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</si>
  <si>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</si>
  <si>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</si>
  <si>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</si>
  <si>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</si>
  <si>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</si>
  <si>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</si>
  <si>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</si>
  <si>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</si>
  <si>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</si>
  <si>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</si>
  <si>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</si>
  <si>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</si>
  <si>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</si>
  <si>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</si>
  <si>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</si>
  <si>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</si>
  <si>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</si>
  <si>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</si>
  <si>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</si>
  <si>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</si>
  <si>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</si>
  <si>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</si>
  <si>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</si>
  <si>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</si>
  <si>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</si>
  <si>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</si>
  <si>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</si>
  <si>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</si>
  <si>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</si>
  <si>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</si>
  <si>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</si>
  <si>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</si>
  <si>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</si>
  <si>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</si>
  <si>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</si>
  <si>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</si>
  <si>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</si>
  <si>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</si>
  <si>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</si>
  <si>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</si>
  <si>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</si>
  <si>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</si>
  <si>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</si>
  <si>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</si>
  <si>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</si>
  <si>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</si>
  <si>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</si>
  <si>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</si>
  <si>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</si>
  <si>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</si>
  <si>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</si>
  <si>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</si>
  <si>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</si>
  <si>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</si>
  <si>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</si>
  <si>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</si>
  <si>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</si>
  <si>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</si>
  <si>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</si>
  <si>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</si>
  <si>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</si>
  <si>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</si>
  <si>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</si>
  <si>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</si>
  <si>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</si>
  <si>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</si>
  <si>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</si>
  <si>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</si>
  <si>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</si>
  <si>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</si>
  <si>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</si>
  <si>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</si>
  <si>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</si>
  <si>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</si>
  <si>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</si>
  <si>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</si>
  <si>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</si>
  <si>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</si>
  <si>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</si>
  <si>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</si>
  <si>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</si>
  <si>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</si>
  <si>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</si>
  <si>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</si>
  <si>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</si>
  <si>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</si>
  <si>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</si>
  <si>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</si>
  <si>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</si>
  <si>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</si>
  <si>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</si>
  <si>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</si>
  <si>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</si>
  <si>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</si>
  <si>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</si>
  <si>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</si>
  <si>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</si>
  <si>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</si>
  <si>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</si>
  <si>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</si>
  <si>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</si>
  <si>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</si>
  <si>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</si>
  <si>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</si>
  <si>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</si>
  <si>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</si>
  <si>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</si>
  <si>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</si>
  <si>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</si>
  <si>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</si>
  <si>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</si>
  <si>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</si>
  <si>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</si>
  <si>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</si>
  <si>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</si>
  <si>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</si>
  <si>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</si>
  <si>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</si>
  <si>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</si>
  <si>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</si>
  <si>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</si>
  <si>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</si>
  <si>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</si>
  <si>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</si>
  <si>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</si>
  <si>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</si>
  <si>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</si>
  <si>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</si>
  <si>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</si>
  <si>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</si>
  <si>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</si>
  <si>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</si>
  <si>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</si>
  <si>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</si>
  <si>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</si>
  <si>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</si>
  <si>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</si>
  <si>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</si>
  <si>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</si>
  <si>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</si>
  <si>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</si>
  <si>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</si>
  <si>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</si>
  <si>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</si>
  <si>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</si>
  <si>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</si>
  <si>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</si>
  <si>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</si>
  <si>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</si>
  <si>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</si>
  <si>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</si>
  <si>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</si>
  <si>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</si>
  <si>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</si>
  <si>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</si>
  <si>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</si>
  <si>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</si>
  <si>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</si>
  <si>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</si>
  <si>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</si>
  <si>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</si>
  <si>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</si>
  <si>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</si>
  <si>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</si>
  <si>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</si>
  <si>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</si>
  <si>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</si>
  <si>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</si>
  <si>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</si>
  <si>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</si>
  <si>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</si>
  <si>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</si>
  <si>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</si>
  <si>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</si>
  <si>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</si>
  <si>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</si>
  <si>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</si>
  <si>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</si>
  <si>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</si>
  <si>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</si>
  <si>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</si>
  <si>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</si>
  <si>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</si>
  <si>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</si>
  <si>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</si>
  <si>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</si>
  <si>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</si>
  <si>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</si>
  <si>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</si>
  <si>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</si>
  <si>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</si>
  <si>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</si>
  <si>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</si>
  <si>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</si>
  <si>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</si>
  <si>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</si>
  <si>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</si>
  <si>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</si>
  <si>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</si>
  <si>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</si>
  <si>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</si>
  <si>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</si>
  <si>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</si>
  <si>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</si>
  <si>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</si>
  <si>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</si>
  <si>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</si>
  <si>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</si>
  <si>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</si>
  <si>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</si>
  <si>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</si>
  <si>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</si>
  <si>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</si>
  <si>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</si>
  <si>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</si>
  <si>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</si>
  <si>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</si>
  <si>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</si>
  <si>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</si>
  <si>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</si>
  <si>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</si>
  <si>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</si>
  <si>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</si>
  <si>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</si>
  <si>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</si>
  <si>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</si>
  <si>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</si>
  <si>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</si>
  <si>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</si>
  <si>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</si>
  <si>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</si>
  <si>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</si>
  <si>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</si>
  <si>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</si>
  <si>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</si>
  <si>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</si>
  <si>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</si>
  <si>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</si>
  <si>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</si>
  <si>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</si>
  <si>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</si>
  <si>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</si>
  <si>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</si>
  <si>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</si>
  <si>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</si>
  <si>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</si>
  <si>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</si>
  <si>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</si>
  <si>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</si>
  <si>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</si>
  <si>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</si>
  <si>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</si>
  <si>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</si>
  <si>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</si>
  <si>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</si>
  <si>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</si>
  <si>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</si>
  <si>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</si>
  <si>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</si>
  <si>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</si>
  <si>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</si>
  <si>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</si>
  <si>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</si>
  <si>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</si>
  <si>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</si>
  <si>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</si>
  <si>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</si>
  <si>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</si>
  <si>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</si>
  <si>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</si>
  <si>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</si>
  <si>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</si>
  <si>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</si>
  <si>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</si>
  <si>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</si>
  <si>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</si>
  <si>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</si>
  <si>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</si>
  <si>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</si>
  <si>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</si>
  <si>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</si>
  <si>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</si>
  <si>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</si>
  <si>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</si>
  <si>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</si>
  <si>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</si>
  <si>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</si>
  <si>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</si>
  <si>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</si>
  <si>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</si>
  <si>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</si>
  <si>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</si>
  <si>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</si>
  <si>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</si>
  <si>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</si>
  <si>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</si>
  <si>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</si>
  <si>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</si>
  <si>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</si>
  <si>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</si>
  <si>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</si>
  <si>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</si>
  <si>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</si>
  <si>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</si>
  <si>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</si>
  <si>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</si>
  <si>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</si>
  <si>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</si>
  <si>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</si>
  <si>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</si>
  <si>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</si>
  <si>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</si>
  <si>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</si>
  <si>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</si>
  <si>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</si>
  <si>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</si>
  <si>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</si>
  <si>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</si>
  <si>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</si>
  <si>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</si>
  <si>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</si>
  <si>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</si>
  <si>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</si>
  <si>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</si>
  <si>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</si>
  <si>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</si>
  <si>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</si>
  <si>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</si>
  <si>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</si>
  <si>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</si>
  <si>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</si>
  <si>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</si>
  <si>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</si>
  <si>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</si>
  <si>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</si>
  <si>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</si>
  <si>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</si>
  <si>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</si>
  <si>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</si>
  <si>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</si>
  <si>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</si>
  <si>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</si>
  <si>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</si>
  <si>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</si>
  <si>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</si>
  <si>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</si>
  <si>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</si>
  <si>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</si>
  <si>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</si>
  <si>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</si>
  <si>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</si>
  <si>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</si>
  <si>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</si>
  <si>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</si>
  <si>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</si>
  <si>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</si>
  <si>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</si>
  <si>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</si>
  <si>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</si>
  <si>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</si>
  <si>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</si>
  <si>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</si>
  <si>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</si>
  <si>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</si>
  <si>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</si>
  <si>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</si>
  <si>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</si>
  <si>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</si>
  <si>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</si>
  <si>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</si>
  <si>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</si>
  <si>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</si>
  <si>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</si>
  <si>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</si>
  <si>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</si>
  <si>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</si>
  <si>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</si>
  <si>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</si>
  <si>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</si>
  <si>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</si>
  <si>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</si>
  <si>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</si>
  <si>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</si>
  <si>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</si>
  <si>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</si>
  <si>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</si>
  <si>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</si>
  <si>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</si>
  <si>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</si>
  <si>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</si>
  <si>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</si>
  <si>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</si>
  <si>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</si>
  <si>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</si>
  <si>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</si>
  <si>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</si>
  <si>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</si>
  <si>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</si>
  <si>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</si>
  <si>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</si>
  <si>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</si>
  <si>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</si>
  <si>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</si>
  <si>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</si>
  <si>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</si>
  <si>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</si>
  <si>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</si>
  <si>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</si>
  <si>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</si>
  <si>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</si>
  <si>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</si>
  <si>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</si>
  <si>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</si>
  <si>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</si>
  <si>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</si>
  <si>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</si>
  <si>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</si>
  <si>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</si>
  <si>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</si>
  <si>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</si>
  <si>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</si>
  <si>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</si>
  <si>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</si>
  <si>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</si>
  <si>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</si>
  <si>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</si>
  <si>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</si>
  <si>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</si>
  <si>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</si>
  <si>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</si>
  <si>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</si>
  <si>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</si>
  <si>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</si>
  <si>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</si>
  <si>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</si>
  <si>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</si>
  <si>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</si>
  <si>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</si>
  <si>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</si>
  <si>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</si>
  <si>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</si>
  <si>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</si>
  <si>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</si>
  <si>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</si>
  <si>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</si>
  <si>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</si>
  <si>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</si>
  <si>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</si>
  <si>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</si>
  <si>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</si>
  <si>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</si>
  <si>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</si>
  <si>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</si>
  <si>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</si>
  <si>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</si>
  <si>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</si>
  <si>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</si>
  <si>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</si>
  <si>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</si>
  <si>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</si>
  <si>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</si>
  <si>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</si>
  <si>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</si>
  <si>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</si>
  <si>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</si>
  <si>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</si>
  <si>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</si>
  <si>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</si>
  <si>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</si>
  <si>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</si>
  <si>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</si>
  <si>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</si>
  <si>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</si>
  <si>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</si>
  <si>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</si>
  <si>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</si>
  <si>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</si>
  <si>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</si>
  <si>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</si>
  <si>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</si>
  <si>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</si>
  <si>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</si>
  <si>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</si>
  <si>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</si>
  <si>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</si>
  <si>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</si>
  <si>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</si>
  <si>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</si>
  <si>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</si>
  <si>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</si>
  <si>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</si>
  <si>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</si>
  <si>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</si>
  <si>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</si>
  <si>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</si>
  <si>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</si>
  <si>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</si>
  <si>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</si>
  <si>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</si>
  <si>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</si>
  <si>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</si>
  <si>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</si>
  <si>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</si>
  <si>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</si>
  <si>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</si>
  <si>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</si>
  <si>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</si>
  <si>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</si>
  <si>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</si>
  <si>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</si>
  <si>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</si>
  <si>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</si>
  <si>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</si>
  <si>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</si>
  <si>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</si>
  <si>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</si>
  <si>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</si>
  <si>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</si>
  <si>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</si>
  <si>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</si>
  <si>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</si>
  <si>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</si>
  <si>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</si>
  <si>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</si>
  <si>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</si>
  <si>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</si>
  <si>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</si>
  <si>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</si>
  <si>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</si>
  <si>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</si>
  <si>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</si>
  <si>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</si>
  <si>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</si>
  <si>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</si>
  <si>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</si>
  <si>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</si>
  <si>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</si>
  <si>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</si>
  <si>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</si>
  <si>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</si>
  <si>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</si>
  <si>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</si>
  <si>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</si>
  <si>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</si>
  <si>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</si>
  <si>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</si>
  <si>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</si>
  <si>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</si>
  <si>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</si>
  <si>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</si>
  <si>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</si>
  <si>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</si>
  <si>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</si>
  <si>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</si>
  <si>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</si>
  <si>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</si>
  <si>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</si>
  <si>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</si>
  <si>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</si>
  <si>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</si>
  <si>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</si>
  <si>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</si>
  <si>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</si>
  <si>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</si>
  <si>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</si>
  <si>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</si>
  <si>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</si>
  <si>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</si>
  <si>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</si>
  <si>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</si>
  <si>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</si>
  <si>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</si>
  <si>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</si>
  <si>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</si>
  <si>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</si>
  <si>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</si>
  <si>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</si>
  <si>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</si>
  <si>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</si>
  <si>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</si>
  <si>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</si>
  <si>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</si>
  <si>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</si>
  <si>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</si>
  <si>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</si>
  <si>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</si>
  <si>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</si>
  <si>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</si>
  <si>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</si>
  <si>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</si>
  <si>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</si>
  <si>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</si>
  <si>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</si>
  <si>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</si>
  <si>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</si>
  <si>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</si>
  <si>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</si>
  <si>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</si>
  <si>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</si>
  <si>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</si>
  <si>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</si>
  <si>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</si>
  <si>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</si>
  <si>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</si>
  <si>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</si>
  <si>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</si>
  <si>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</si>
  <si>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</si>
  <si>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</si>
  <si>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</si>
  <si>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</si>
  <si>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</si>
  <si>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</si>
  <si>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</si>
  <si>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</si>
  <si>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</si>
  <si>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</si>
  <si>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</si>
  <si>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</si>
  <si>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</si>
  <si>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</si>
  <si>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</si>
  <si>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</si>
  <si>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</si>
  <si>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</si>
  <si>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</si>
  <si>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</si>
  <si>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</si>
  <si>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</si>
  <si>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</si>
  <si>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</si>
  <si>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</si>
  <si>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</si>
  <si>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</si>
  <si>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</si>
  <si>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</si>
  <si>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</si>
  <si>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</si>
  <si>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</si>
  <si>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</si>
  <si>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</si>
  <si>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</si>
  <si>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</si>
  <si>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</si>
  <si>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</si>
  <si>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</si>
  <si>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</si>
  <si>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</si>
  <si>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</si>
  <si>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</si>
  <si>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</si>
  <si>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</si>
  <si>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</si>
  <si>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</si>
  <si>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</si>
  <si>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</si>
  <si>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</si>
  <si>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</si>
  <si>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</si>
  <si>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</si>
  <si>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</si>
  <si>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</si>
  <si>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</si>
  <si>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</si>
  <si>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</si>
  <si>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</si>
  <si>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</si>
  <si>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</si>
  <si>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</si>
  <si>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</si>
  <si>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</si>
  <si>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</si>
  <si>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</si>
  <si>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</si>
  <si>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</si>
  <si>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</si>
  <si>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</si>
  <si>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</si>
  <si>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</si>
  <si>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</si>
  <si>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</si>
  <si>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</si>
  <si>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</si>
  <si>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</si>
  <si>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</si>
  <si>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</si>
  <si>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</si>
  <si>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</si>
  <si>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</si>
  <si>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</si>
  <si>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</si>
  <si>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</si>
  <si>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</si>
  <si>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</si>
  <si>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</si>
  <si>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</si>
  <si>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</si>
  <si>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</si>
  <si>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</si>
  <si>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</si>
  <si>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</si>
  <si>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</si>
  <si>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</si>
  <si>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</si>
  <si>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</si>
  <si>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</si>
  <si>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</si>
  <si>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</si>
  <si>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</si>
  <si>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</si>
  <si>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</si>
  <si>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</si>
  <si>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</si>
  <si>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</si>
  <si>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</si>
  <si>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</si>
  <si>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</si>
  <si>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</si>
  <si>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</si>
  <si>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</si>
  <si>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</si>
  <si>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</si>
  <si>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</si>
  <si>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</si>
  <si>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</si>
  <si>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</si>
  <si>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</si>
  <si>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</si>
  <si>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</si>
  <si>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</si>
  <si>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</si>
  <si>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</si>
  <si>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</si>
  <si>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</si>
  <si>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</si>
  <si>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</si>
  <si>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</si>
  <si>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</si>
  <si>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</si>
  <si>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</si>
  <si>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</si>
  <si>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</si>
  <si>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</si>
  <si>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</si>
  <si>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</si>
  <si>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</si>
  <si>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</si>
  <si>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</si>
  <si>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</si>
  <si>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</si>
  <si>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</si>
  <si>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</si>
  <si>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</si>
  <si>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</si>
  <si>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</si>
  <si>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</si>
  <si>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</si>
  <si>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</si>
  <si>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</si>
  <si>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</si>
  <si>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</si>
  <si>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</si>
  <si>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</si>
  <si>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</si>
  <si>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</si>
  <si>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</si>
  <si>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</si>
  <si>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</si>
  <si>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</si>
  <si>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</si>
  <si>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</si>
  <si>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</si>
  <si>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</si>
  <si>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</si>
  <si>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</si>
  <si>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</si>
  <si>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</si>
  <si>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</si>
  <si>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</si>
  <si>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</si>
  <si>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</si>
  <si>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</si>
  <si>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</si>
  <si>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</si>
  <si>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</si>
  <si>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</si>
  <si>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</si>
  <si>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</si>
  <si>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</si>
  <si>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</si>
  <si>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</si>
  <si>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</si>
  <si>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</si>
  <si>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</si>
  <si>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</si>
  <si>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</si>
  <si>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</si>
  <si>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</si>
  <si>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</si>
  <si>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</si>
  <si>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</si>
  <si>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</si>
  <si>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</si>
  <si>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</si>
  <si>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</si>
  <si>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</si>
  <si>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</si>
  <si>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</si>
  <si>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</si>
  <si>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</si>
  <si>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</si>
  <si>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</si>
  <si>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</si>
  <si>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</si>
  <si>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</si>
  <si>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</si>
  <si>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</si>
  <si>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</si>
  <si>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</si>
  <si>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</si>
  <si>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</si>
  <si>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</si>
  <si>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</si>
  <si>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</si>
  <si>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</si>
  <si>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</si>
  <si>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</si>
  <si>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</si>
  <si>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</si>
  <si>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</si>
  <si>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</si>
  <si>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</si>
  <si>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</si>
  <si>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</si>
  <si>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</si>
  <si>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</si>
  <si>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</si>
  <si>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</si>
  <si>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</si>
  <si>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</si>
  <si>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</si>
  <si>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</si>
  <si>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</si>
  <si>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</si>
  <si>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</si>
  <si>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</si>
  <si>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</si>
  <si>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</si>
  <si>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</si>
  <si>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</si>
  <si>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</si>
  <si>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</si>
  <si>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</si>
  <si>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</si>
  <si>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</si>
  <si>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</si>
  <si>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</si>
  <si>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</si>
  <si>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</si>
  <si>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</si>
  <si>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</si>
  <si>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</si>
  <si>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</si>
  <si>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</si>
  <si>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</si>
  <si>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</si>
  <si>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</si>
  <si>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</si>
  <si>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</si>
  <si>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</si>
  <si>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</si>
  <si>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</si>
  <si>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</si>
  <si>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</si>
  <si>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</si>
  <si>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</si>
  <si>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</si>
  <si>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</si>
  <si>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</si>
  <si>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</si>
  <si>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</si>
  <si>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</si>
  <si>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</si>
  <si>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</si>
  <si>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</si>
  <si>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</si>
  <si>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</si>
  <si>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</si>
  <si>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</si>
  <si>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</si>
  <si>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</si>
  <si>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</si>
  <si>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</si>
  <si>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</si>
  <si>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</si>
  <si>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</si>
  <si>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</si>
  <si>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</si>
  <si>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</si>
  <si>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</si>
  <si>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</si>
  <si>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</si>
  <si>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</si>
  <si>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</si>
  <si>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</si>
  <si>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</si>
  <si>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</si>
  <si>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</si>
  <si>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</si>
  <si>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</si>
  <si>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</si>
  <si>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</si>
  <si>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</si>
  <si>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</si>
  <si>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</si>
  <si>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</si>
  <si>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</si>
  <si>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</si>
  <si>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</si>
  <si>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</si>
  <si>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</si>
  <si>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</si>
  <si>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</si>
  <si>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</si>
  <si>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</si>
  <si>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</si>
  <si>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</si>
  <si>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</si>
  <si>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</si>
  <si>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</si>
  <si>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</si>
  <si>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</si>
  <si>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</si>
  <si>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</si>
  <si>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</si>
  <si>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</si>
  <si>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</si>
  <si>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</si>
  <si>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</si>
  <si>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</si>
  <si>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</si>
  <si>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</si>
  <si>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</si>
  <si>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</si>
  <si>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</si>
  <si>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</si>
  <si>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</si>
  <si>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</si>
  <si>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</si>
  <si>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</si>
  <si>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</si>
  <si>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</si>
  <si>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</si>
  <si>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</si>
  <si>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</si>
  <si>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</si>
  <si>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</si>
  <si>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</si>
  <si>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</si>
  <si>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</si>
  <si>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</si>
  <si>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</si>
  <si>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</si>
  <si>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</si>
  <si>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</si>
  <si>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</si>
  <si>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</si>
  <si>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</si>
  <si>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</si>
  <si>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</si>
  <si>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</si>
  <si>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</si>
  <si>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</si>
  <si>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</si>
  <si>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</si>
  <si>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</si>
  <si>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</si>
  <si>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</si>
  <si>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</si>
  <si>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</si>
  <si>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</si>
  <si>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</si>
  <si>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</si>
  <si>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</si>
  <si>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</si>
  <si>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</si>
  <si>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</si>
  <si>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</si>
  <si>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</si>
  <si>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</si>
  <si>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</si>
  <si>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</si>
  <si>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</si>
  <si>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</si>
  <si>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</si>
  <si>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</si>
  <si>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</si>
  <si>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</si>
  <si>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</si>
  <si>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</si>
  <si>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</si>
  <si>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</si>
  <si>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</si>
  <si>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</si>
  <si>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</si>
  <si>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</si>
  <si>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</si>
  <si>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</si>
  <si>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</si>
  <si>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</si>
  <si>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</si>
  <si>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</si>
  <si>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</si>
  <si>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</si>
  <si>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</si>
  <si>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</si>
  <si>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</si>
  <si>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</si>
  <si>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</si>
  <si>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</si>
  <si>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</si>
  <si>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</si>
  <si>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</si>
  <si>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</si>
  <si>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</si>
  <si>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</si>
  <si>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</si>
  <si>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</si>
  <si>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</si>
  <si>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</si>
  <si>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</si>
  <si>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</si>
  <si>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</si>
  <si>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</si>
  <si>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</si>
  <si>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</si>
  <si>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</si>
  <si>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</si>
  <si>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</si>
  <si>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</si>
  <si>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</si>
  <si>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</si>
  <si>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</si>
  <si>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</si>
  <si>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</si>
  <si>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</si>
  <si>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</si>
  <si>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</si>
  <si>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</si>
  <si>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</si>
  <si>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</si>
  <si>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</si>
  <si>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</si>
  <si>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</si>
  <si>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</si>
  <si>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</si>
  <si>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</si>
  <si>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</si>
  <si>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</si>
  <si>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</si>
  <si>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</si>
  <si>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</si>
  <si>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</si>
  <si>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</si>
  <si>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</si>
  <si>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</si>
  <si>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</si>
  <si>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</si>
  <si>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</si>
  <si>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</si>
  <si>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</si>
  <si>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</si>
  <si>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</si>
  <si>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</si>
  <si>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</si>
  <si>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</si>
  <si>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</si>
  <si>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</si>
  <si>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</si>
  <si>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</si>
  <si>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</si>
  <si>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</si>
  <si>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</si>
  <si>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</si>
  <si>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</si>
  <si>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</si>
  <si>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</si>
  <si>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</si>
  <si>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</si>
  <si>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</si>
  <si>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</si>
  <si>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</si>
  <si>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</si>
  <si>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</si>
  <si>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</si>
  <si>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</si>
  <si>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</si>
  <si>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</si>
  <si>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</si>
  <si>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</si>
  <si>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</si>
  <si>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</si>
  <si>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</si>
  <si>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</si>
  <si>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</si>
  <si>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</si>
  <si>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</si>
  <si>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</si>
  <si>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</si>
  <si>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</si>
  <si>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</si>
  <si>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</si>
  <si>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</si>
  <si>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</si>
  <si>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</si>
  <si>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</si>
  <si>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</si>
  <si>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</si>
  <si>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</si>
  <si>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</si>
  <si>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</si>
  <si>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</si>
  <si>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</si>
  <si>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</si>
  <si>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</si>
  <si>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</si>
  <si>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</si>
  <si>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</si>
  <si>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</si>
  <si>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</si>
  <si>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</si>
  <si>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</si>
  <si>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</si>
  <si>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</si>
  <si>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</si>
  <si>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</si>
  <si>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</si>
  <si>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</si>
  <si>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</si>
  <si>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</si>
  <si>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</si>
  <si>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</si>
  <si>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</si>
  <si>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</si>
  <si>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</si>
  <si>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</si>
  <si>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</si>
  <si>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</si>
  <si>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</si>
  <si>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</si>
  <si>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</si>
  <si>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</si>
  <si>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</si>
  <si>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</si>
  <si>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</si>
  <si>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</si>
  <si>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</si>
  <si>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</si>
  <si>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</si>
  <si>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</si>
  <si>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</si>
  <si>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</si>
  <si>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</si>
  <si>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</si>
  <si>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</si>
  <si>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</si>
  <si>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</si>
  <si>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</si>
  <si>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</si>
  <si>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</si>
  <si>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</si>
  <si>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</si>
  <si>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</si>
  <si>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</si>
  <si>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</si>
  <si>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</si>
  <si>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</si>
  <si>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</si>
  <si>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</si>
  <si>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</si>
  <si>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</si>
  <si>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</si>
  <si>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</si>
  <si>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</si>
  <si>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</si>
  <si>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</si>
  <si>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</si>
  <si>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</si>
  <si>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</si>
  <si>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</si>
  <si>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</si>
  <si>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</si>
  <si>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</si>
  <si>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</si>
  <si>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</si>
  <si>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</si>
  <si>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</si>
  <si>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</si>
  <si>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</si>
  <si>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</si>
  <si>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</si>
  <si>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</si>
  <si>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</si>
  <si>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</si>
  <si>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</si>
  <si>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</si>
  <si>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</si>
  <si>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</si>
  <si>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</si>
  <si>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</si>
  <si>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</si>
  <si>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</si>
  <si>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</si>
  <si>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</si>
  <si>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</si>
  <si>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</si>
  <si>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</si>
  <si>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</si>
  <si>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</si>
  <si>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</si>
  <si>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</si>
  <si>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</si>
  <si>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</si>
  <si>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</si>
  <si>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</si>
  <si>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</si>
  <si>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</si>
  <si>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</si>
  <si>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</si>
  <si>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</si>
  <si>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</si>
  <si>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</si>
  <si>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</si>
  <si>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</si>
  <si>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</si>
  <si>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</si>
  <si>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</si>
  <si>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</si>
  <si>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</si>
  <si>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</si>
  <si>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</si>
  <si>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</si>
  <si>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</si>
  <si>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</si>
  <si>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</si>
  <si>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</si>
  <si>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</si>
  <si>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</si>
  <si>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</si>
  <si>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</si>
  <si>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</si>
  <si>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</si>
  <si>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</si>
  <si>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</si>
  <si>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</si>
  <si>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</si>
  <si>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</si>
  <si>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</si>
  <si>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</si>
  <si>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</si>
  <si>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</si>
  <si>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</si>
  <si>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</si>
  <si>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</si>
  <si>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</si>
  <si>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</si>
  <si>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</si>
  <si>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</si>
  <si>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</si>
  <si>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</si>
  <si>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</si>
  <si>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</si>
  <si>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</si>
  <si>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</si>
  <si>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</si>
  <si>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</si>
  <si>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</si>
  <si>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</si>
  <si>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</si>
  <si>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</si>
  <si>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</si>
  <si>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</si>
  <si>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</si>
  <si>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</si>
  <si>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</si>
  <si>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</si>
  <si>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</si>
  <si>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</si>
  <si>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</si>
  <si>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</si>
  <si>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</si>
  <si>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</si>
  <si>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</si>
  <si>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</si>
  <si>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</si>
  <si>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</si>
  <si>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</si>
  <si>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</si>
  <si>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</si>
  <si>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</si>
  <si>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</si>
  <si>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</si>
  <si>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</si>
  <si>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</si>
  <si>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</si>
  <si>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</si>
  <si>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</si>
  <si>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</si>
  <si>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</si>
  <si>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</si>
  <si>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</si>
  <si>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</si>
  <si>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</si>
  <si>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</si>
  <si>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</si>
  <si>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</si>
  <si>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</si>
  <si>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</si>
  <si>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</si>
  <si>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</si>
  <si>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</si>
  <si>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</si>
  <si>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</si>
  <si>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</si>
  <si>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</si>
  <si>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</si>
  <si>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</si>
  <si>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</si>
  <si>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</si>
  <si>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</si>
  <si>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</si>
  <si>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</si>
  <si>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</si>
  <si>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</si>
  <si>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</si>
  <si>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</si>
  <si>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</si>
  <si>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</si>
  <si>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</si>
  <si>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</si>
  <si>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</si>
  <si>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</si>
  <si>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</si>
  <si>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</si>
  <si>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</si>
  <si>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</si>
  <si>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</si>
  <si>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</si>
  <si>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</si>
  <si>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</si>
  <si>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</si>
  <si>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</si>
  <si>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</si>
  <si>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</si>
  <si>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</si>
  <si>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</si>
  <si>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</si>
  <si>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</si>
  <si>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</si>
  <si>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</si>
  <si>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</si>
  <si>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</si>
  <si>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</si>
  <si>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</si>
  <si>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</si>
  <si>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</si>
  <si>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</si>
  <si>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</si>
  <si>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</si>
  <si>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</si>
  <si>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</si>
  <si>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</si>
  <si>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</si>
  <si>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</si>
  <si>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</si>
  <si>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</si>
  <si>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</si>
  <si>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</si>
  <si>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</si>
  <si>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</si>
  <si>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</si>
  <si>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</si>
  <si>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</si>
  <si>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</si>
  <si>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</si>
  <si>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</si>
  <si>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</si>
  <si>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</si>
  <si>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</si>
  <si>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</si>
  <si>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</si>
  <si>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</si>
  <si>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</si>
  <si>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</si>
  <si>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</si>
  <si>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</si>
  <si>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</si>
  <si>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</si>
  <si>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</si>
  <si>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</si>
  <si>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</si>
  <si>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</si>
  <si>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</si>
  <si>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</si>
  <si>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</si>
  <si>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</si>
  <si>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</si>
  <si>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</si>
  <si>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</si>
  <si>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</si>
  <si>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</si>
  <si>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</si>
  <si>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</si>
  <si>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</si>
  <si>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</si>
  <si>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</si>
  <si>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</si>
  <si>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</si>
  <si>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</si>
  <si>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</si>
  <si>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</si>
  <si>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</si>
  <si>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</si>
  <si>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</si>
  <si>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</si>
  <si>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</si>
  <si>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</si>
  <si>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</si>
  <si>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</si>
  <si>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</si>
  <si>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</si>
  <si>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</si>
  <si>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</si>
  <si>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</si>
  <si>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</si>
  <si>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</si>
  <si>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</si>
  <si>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</si>
  <si>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</si>
  <si>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</si>
  <si>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</si>
  <si>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</si>
  <si>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</si>
  <si>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</si>
  <si>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</si>
  <si>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</si>
  <si>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</si>
  <si>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</si>
  <si>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</si>
  <si>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</si>
  <si>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</si>
  <si>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</si>
  <si>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</si>
  <si>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</si>
  <si>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</si>
  <si>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</si>
  <si>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</si>
  <si>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</si>
  <si>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</si>
  <si>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</si>
  <si>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</si>
  <si>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</si>
  <si>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</si>
  <si>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</si>
  <si>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</si>
  <si>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</si>
  <si>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</si>
  <si>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</si>
  <si>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</si>
  <si>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</si>
  <si>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</si>
  <si>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</si>
  <si>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</si>
  <si>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</si>
  <si>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</si>
  <si>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</si>
  <si>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</si>
  <si>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</si>
  <si>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</si>
  <si>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</si>
  <si>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</si>
  <si>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</si>
  <si>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</si>
  <si>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</si>
  <si>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</si>
  <si>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</si>
  <si>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</si>
  <si>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</si>
  <si>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</si>
  <si>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</si>
  <si>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</si>
  <si>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</si>
  <si>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</si>
  <si>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</si>
  <si>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</si>
  <si>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</si>
  <si>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</si>
  <si>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</si>
  <si>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</si>
  <si>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</si>
  <si>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</si>
  <si>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</si>
  <si>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</si>
  <si>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</si>
  <si>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</si>
  <si>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</si>
  <si>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</si>
  <si>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</si>
  <si>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</si>
  <si>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</si>
  <si>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</si>
  <si>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</si>
  <si>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</si>
  <si>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</si>
  <si>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</si>
  <si>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</si>
  <si>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</si>
  <si>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</si>
  <si>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</si>
  <si>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</si>
  <si>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</si>
  <si>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</si>
  <si>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</si>
  <si>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</si>
  <si>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</si>
  <si>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</si>
  <si>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</si>
  <si>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</si>
  <si>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</si>
  <si>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</si>
  <si>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</si>
  <si>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</si>
  <si>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</si>
  <si>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</si>
  <si>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</si>
  <si>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</si>
  <si>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</si>
  <si>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</si>
  <si>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</si>
  <si>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</si>
  <si>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</si>
  <si>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</si>
  <si>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</si>
  <si>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</si>
  <si>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</si>
  <si>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</si>
  <si>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</si>
  <si>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</si>
  <si>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</si>
  <si>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</si>
  <si>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</si>
  <si>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</si>
  <si>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</si>
  <si>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</si>
  <si>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</si>
  <si>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</si>
  <si>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</si>
  <si>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</si>
  <si>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</si>
  <si>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</si>
  <si>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</si>
  <si>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</si>
  <si>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</si>
  <si>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</si>
  <si>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</si>
  <si>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</si>
  <si>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</si>
  <si>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</si>
  <si>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</si>
  <si>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</si>
  <si>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</si>
  <si>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</si>
  <si>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</si>
  <si>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</si>
  <si>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</si>
  <si>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</si>
  <si>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</si>
  <si>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</si>
  <si>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</si>
  <si>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</si>
  <si>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</si>
  <si>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</si>
  <si>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</si>
  <si>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</si>
  <si>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</si>
  <si>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</si>
  <si>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</si>
  <si>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</si>
  <si>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</si>
  <si>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</si>
  <si>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</si>
  <si>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</si>
  <si>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</si>
  <si>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</si>
  <si>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</si>
  <si>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</si>
  <si>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</si>
  <si>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</si>
  <si>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</si>
  <si>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</si>
  <si>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</si>
  <si>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</si>
  <si>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</si>
  <si>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</si>
  <si>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</si>
  <si>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</si>
  <si>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</si>
  <si>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</si>
  <si>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</si>
  <si>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</si>
  <si>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</si>
  <si>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</si>
  <si>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</si>
  <si>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</si>
  <si>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</si>
  <si>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</si>
  <si>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</si>
  <si>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</si>
  <si>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</si>
  <si>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</si>
  <si>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</si>
  <si>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</si>
  <si>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</si>
  <si>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</si>
  <si>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</si>
  <si>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</si>
  <si>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</si>
  <si>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</si>
  <si>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</si>
  <si>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</si>
  <si>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</si>
  <si>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</si>
  <si>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</si>
  <si>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</si>
  <si>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</si>
  <si>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</si>
  <si>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</si>
  <si>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</si>
  <si>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</si>
  <si>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</si>
  <si>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</si>
  <si>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</si>
  <si>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</si>
  <si>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</si>
  <si>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</si>
  <si>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</si>
  <si>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</si>
  <si>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</si>
  <si>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</si>
  <si>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</si>
  <si>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</si>
  <si>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</si>
  <si>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</si>
  <si>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</si>
  <si>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</si>
  <si>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</si>
  <si>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</si>
  <si>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</si>
  <si>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</si>
  <si>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</si>
  <si>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</si>
  <si>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</si>
  <si>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</si>
  <si>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</si>
  <si>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</si>
  <si>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</si>
  <si>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</si>
  <si>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</si>
  <si>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</si>
  <si>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</si>
  <si>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</si>
  <si>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</si>
  <si>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</si>
  <si>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</si>
  <si>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</si>
  <si>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</si>
  <si>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</si>
  <si>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</si>
  <si>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</si>
  <si>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</si>
  <si>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</si>
  <si>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</si>
  <si>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</si>
  <si>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</si>
  <si>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</si>
  <si>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</si>
  <si>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</si>
  <si>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</si>
  <si>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</si>
  <si>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</si>
  <si>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</si>
  <si>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</si>
  <si>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</si>
  <si>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</si>
  <si>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</si>
  <si>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</si>
  <si>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</si>
  <si>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</si>
  <si>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</si>
  <si>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</si>
  <si>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</si>
  <si>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</si>
  <si>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</si>
  <si>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</si>
  <si>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</si>
  <si>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</si>
  <si>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</si>
  <si>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</si>
  <si>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</si>
  <si>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</si>
  <si>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</si>
  <si>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</si>
  <si>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</si>
  <si>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</si>
  <si>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</si>
  <si>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</si>
  <si>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</si>
  <si>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</si>
  <si>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</si>
  <si>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</si>
  <si>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</si>
  <si>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</si>
  <si>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</si>
  <si>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</si>
  <si>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</si>
  <si>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</si>
  <si>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</si>
  <si>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</si>
  <si>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</si>
  <si>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</si>
  <si>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</si>
  <si>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</si>
  <si>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</si>
  <si>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</si>
  <si>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</si>
  <si>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</si>
  <si>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</si>
  <si>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</si>
  <si>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</si>
  <si>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</si>
  <si>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</si>
  <si>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</si>
  <si>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</si>
  <si>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</si>
  <si>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</si>
  <si>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</si>
  <si>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</si>
  <si>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</si>
  <si>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</si>
  <si>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</si>
  <si>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</si>
  <si>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</si>
  <si>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</si>
  <si>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</si>
  <si>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</si>
  <si>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</si>
  <si>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</si>
  <si>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</si>
  <si>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</si>
  <si>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</si>
  <si>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</si>
  <si>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</si>
  <si>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</si>
  <si>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</si>
  <si>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</si>
  <si>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</si>
  <si>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</si>
  <si>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</si>
  <si>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</si>
  <si>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</si>
  <si>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</si>
  <si>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</si>
  <si>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</si>
  <si>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</si>
  <si>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</si>
  <si>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</si>
  <si>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</si>
  <si>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</si>
  <si>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</si>
  <si>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</si>
  <si>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</si>
  <si>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</si>
  <si>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</si>
  <si>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</si>
  <si>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</si>
  <si>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</si>
  <si>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</si>
  <si>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</si>
  <si>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</si>
  <si>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</si>
  <si>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</si>
  <si>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</si>
  <si>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</si>
  <si>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</si>
  <si>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</si>
  <si>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</si>
  <si>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</si>
  <si>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</si>
  <si>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</si>
  <si>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</si>
  <si>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</si>
  <si>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</si>
  <si>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</si>
  <si>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</si>
  <si>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</si>
  <si>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</si>
  <si>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</si>
  <si>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</si>
  <si>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</si>
  <si>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</si>
  <si>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</si>
  <si>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</si>
  <si>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</si>
  <si>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</si>
  <si>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</si>
  <si>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</si>
  <si>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</si>
  <si>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</si>
  <si>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</si>
  <si>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</si>
  <si>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</si>
  <si>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</si>
  <si>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</si>
  <si>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</si>
  <si>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</si>
  <si>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</si>
  <si>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</si>
  <si>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</si>
  <si>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</si>
  <si>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</si>
  <si>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</si>
  <si>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</si>
  <si>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</si>
  <si>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</si>
  <si>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</si>
  <si>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</si>
  <si>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</si>
  <si>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</si>
  <si>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</si>
  <si>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</si>
  <si>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</si>
  <si>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</si>
  <si>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</si>
  <si>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</si>
  <si>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</si>
  <si>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</si>
  <si>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</si>
  <si>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</si>
  <si>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</si>
  <si>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</si>
  <si>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</si>
  <si>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</si>
  <si>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</si>
  <si>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</si>
  <si>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</si>
  <si>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</si>
  <si>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</si>
  <si>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</si>
  <si>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</si>
  <si>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</si>
  <si>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</si>
  <si>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</si>
  <si>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</si>
  <si>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</si>
  <si>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</si>
  <si>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</si>
  <si>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</si>
  <si>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</si>
  <si>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</si>
  <si>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</si>
  <si>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</si>
  <si>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</si>
  <si>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</si>
  <si>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</si>
  <si>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</si>
  <si>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</si>
  <si>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</si>
  <si>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</si>
  <si>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</si>
  <si>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</si>
  <si>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</si>
  <si>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</si>
  <si>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</si>
  <si>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</si>
  <si>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</si>
  <si>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</si>
  <si>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</si>
  <si>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</si>
  <si>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</si>
  <si>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</si>
  <si>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</si>
  <si>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</si>
  <si>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</si>
  <si>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</si>
  <si>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</si>
  <si>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</si>
  <si>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</si>
  <si>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</si>
  <si>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</si>
  <si>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</si>
  <si>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</si>
  <si>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</si>
  <si>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</si>
  <si>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</si>
  <si>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</si>
  <si>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</si>
  <si>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</si>
  <si>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</si>
  <si>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</si>
  <si>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</si>
  <si>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</si>
  <si>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</si>
  <si>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</si>
  <si>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</si>
  <si>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</si>
  <si>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</si>
  <si>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</si>
  <si>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</si>
  <si>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</si>
  <si>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</si>
  <si>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</si>
  <si>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</si>
  <si>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</si>
  <si>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</si>
  <si>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</si>
  <si>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</si>
  <si>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</si>
  <si>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</si>
  <si>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</si>
  <si>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</si>
  <si>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</si>
  <si>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</si>
  <si>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</si>
  <si>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</si>
  <si>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</si>
  <si>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</si>
  <si>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</si>
  <si>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</si>
  <si>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</si>
  <si>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</si>
  <si>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</si>
  <si>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</si>
  <si>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</si>
  <si>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</si>
  <si>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</si>
  <si>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</si>
  <si>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</si>
  <si>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</si>
  <si>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</si>
  <si>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</si>
  <si>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</si>
  <si>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</si>
  <si>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</si>
  <si>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</si>
  <si>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</si>
  <si>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</si>
  <si>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</si>
  <si>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</si>
  <si>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</si>
  <si>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</si>
  <si>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</si>
  <si>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</si>
  <si>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</si>
  <si>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</si>
  <si>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</si>
  <si>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</si>
  <si>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</si>
  <si>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</si>
  <si>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</si>
  <si>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</si>
  <si>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</si>
  <si>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</si>
  <si>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</si>
  <si>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</si>
  <si>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</si>
  <si>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</si>
  <si>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</si>
  <si>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</si>
  <si>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</si>
  <si>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</si>
  <si>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</si>
  <si>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</si>
  <si>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</si>
  <si>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</si>
  <si>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</si>
  <si>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</si>
  <si>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</si>
  <si>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</si>
  <si>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</si>
  <si>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</si>
  <si>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</si>
  <si>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</si>
  <si>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</si>
  <si>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</si>
  <si>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</si>
  <si>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</si>
  <si>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</si>
  <si>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</si>
  <si>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</si>
  <si>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</si>
  <si>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</si>
  <si>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</si>
  <si>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</si>
  <si>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</si>
  <si>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</si>
  <si>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</si>
  <si>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</si>
  <si>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</si>
  <si>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</si>
  <si>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</si>
  <si>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</si>
  <si>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</si>
  <si>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</si>
  <si>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</si>
  <si>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</si>
  <si>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</si>
  <si>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</si>
  <si>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</si>
  <si>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</si>
  <si>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</si>
  <si>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</si>
  <si>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</si>
  <si>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</si>
  <si>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</si>
  <si>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</si>
  <si>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</si>
  <si>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</si>
  <si>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</si>
  <si>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</si>
  <si>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</si>
  <si>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</si>
  <si>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</si>
  <si>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</si>
  <si>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</si>
  <si>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</si>
  <si>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</si>
  <si>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</si>
  <si>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</si>
  <si>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</si>
  <si>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</si>
  <si>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</si>
  <si>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</si>
  <si>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</si>
  <si>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</si>
  <si>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</si>
  <si>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</si>
  <si>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</si>
  <si>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</si>
  <si>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</si>
  <si>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</si>
  <si>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</si>
  <si>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</si>
  <si>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</si>
  <si>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</si>
  <si>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</si>
  <si>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</si>
  <si>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</si>
  <si>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</si>
  <si>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</si>
  <si>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</si>
  <si>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</si>
  <si>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</si>
  <si>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</si>
  <si>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</si>
  <si>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</si>
  <si>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</si>
  <si>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</si>
  <si>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</si>
  <si>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</si>
  <si>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</si>
  <si>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</si>
  <si>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</si>
  <si>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</si>
  <si>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</si>
  <si>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</si>
  <si>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</si>
  <si>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</si>
  <si>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</si>
  <si>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</si>
  <si>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</si>
  <si>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</si>
  <si>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</si>
  <si>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</si>
  <si>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</si>
  <si>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</si>
  <si>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</si>
  <si>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</si>
  <si>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</si>
  <si>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</si>
  <si>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</si>
  <si>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</si>
  <si>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</si>
  <si>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</si>
  <si>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</si>
  <si>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</si>
  <si>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</si>
  <si>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</si>
  <si>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</si>
  <si>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</si>
  <si>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</si>
  <si>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</si>
  <si>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</si>
  <si>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</si>
  <si>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</si>
  <si>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</si>
  <si>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</si>
  <si>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</si>
  <si>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</si>
  <si>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</si>
  <si>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</si>
  <si>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</si>
  <si>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</si>
  <si>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</si>
  <si>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</si>
  <si>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</si>
  <si>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</si>
  <si>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</si>
  <si>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</si>
  <si>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</si>
  <si>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</si>
  <si>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</si>
  <si>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</si>
  <si>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</si>
  <si>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</si>
  <si>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</si>
  <si>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</si>
  <si>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</si>
  <si>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</si>
  <si>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</si>
  <si>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</si>
  <si>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</si>
  <si>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</si>
  <si>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</si>
  <si>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</si>
  <si>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</si>
  <si>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</si>
  <si>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</si>
  <si>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</si>
  <si>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</si>
  <si>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</si>
  <si>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</si>
  <si>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</si>
  <si>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</si>
  <si>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</si>
  <si>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</si>
  <si>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</si>
  <si>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</si>
  <si>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</si>
  <si>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</si>
  <si>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</si>
  <si>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</si>
  <si>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</si>
  <si>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</si>
  <si>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</si>
  <si>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</si>
  <si>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</si>
  <si>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</si>
  <si>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</si>
  <si>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</si>
  <si>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</si>
  <si>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</si>
  <si>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</si>
  <si>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</si>
  <si>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</si>
  <si>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</si>
  <si>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</si>
  <si>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</si>
  <si>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</si>
  <si>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</si>
  <si>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</si>
  <si>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</si>
  <si>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</si>
  <si>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</si>
  <si>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</si>
  <si>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</si>
  <si>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</si>
  <si>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</si>
  <si>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</si>
  <si>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</si>
  <si>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</si>
  <si>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</si>
  <si>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</si>
  <si>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</si>
  <si>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</si>
  <si>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</si>
  <si>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</si>
  <si>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</si>
  <si>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</si>
  <si>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</si>
  <si>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</si>
  <si>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</si>
  <si>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</si>
  <si>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</si>
  <si>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</si>
  <si>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</si>
  <si>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</si>
  <si>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</si>
  <si>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</si>
  <si>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</si>
  <si>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</si>
  <si>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</si>
  <si>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</si>
  <si>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</si>
  <si>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</si>
  <si>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</si>
  <si>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</si>
  <si>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</si>
  <si>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</si>
  <si>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</si>
  <si>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</si>
  <si>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</si>
  <si>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</si>
  <si>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</si>
  <si>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</si>
  <si>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</si>
  <si>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</si>
  <si>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</si>
  <si>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</si>
  <si>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</si>
  <si>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</si>
  <si>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</si>
  <si>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</si>
  <si>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</si>
  <si>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</si>
  <si>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</si>
  <si>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</si>
  <si>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</si>
  <si>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</si>
  <si>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</si>
  <si>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</si>
  <si>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</si>
  <si>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</si>
  <si>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</si>
  <si>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</si>
  <si>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</si>
  <si>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</si>
  <si>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</si>
  <si>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</si>
  <si>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</si>
  <si>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</si>
  <si>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</si>
  <si>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</si>
  <si>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</si>
  <si>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</si>
  <si>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</si>
  <si>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</si>
  <si>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</si>
  <si>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</si>
  <si>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</si>
  <si>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</si>
  <si>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</si>
  <si>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</si>
  <si>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</si>
  <si>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</si>
  <si>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</si>
  <si>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</si>
  <si>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</si>
  <si>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</si>
  <si>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</si>
  <si>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</si>
  <si>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</si>
  <si>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</si>
  <si>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</si>
  <si>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</si>
  <si>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</si>
  <si>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</si>
  <si>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</si>
  <si>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</si>
  <si>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</si>
  <si>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</si>
  <si>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</si>
  <si>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</si>
  <si>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</si>
  <si>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</si>
  <si>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</si>
  <si>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</si>
  <si>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</si>
  <si>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</si>
  <si>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</si>
  <si>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</si>
  <si>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</si>
  <si>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</si>
  <si>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</si>
  <si>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</si>
  <si>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</si>
  <si>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</si>
  <si>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</si>
  <si>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</si>
  <si>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</si>
  <si>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</si>
  <si>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</si>
  <si>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</si>
  <si>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</si>
  <si>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</si>
  <si>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</si>
  <si>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</si>
  <si>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</si>
  <si>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</si>
  <si>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</si>
  <si>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</si>
  <si>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</si>
  <si>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</si>
  <si>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</si>
  <si>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</si>
  <si>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</si>
  <si>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</si>
  <si>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</si>
  <si>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</si>
  <si>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</si>
  <si>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</si>
  <si>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</si>
  <si>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</si>
  <si>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</si>
  <si>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</si>
  <si>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</si>
  <si>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</si>
  <si>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</si>
  <si>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</si>
  <si>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</si>
  <si>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</si>
  <si>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</si>
  <si>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</si>
  <si>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</si>
  <si>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</si>
  <si>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</si>
  <si>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</si>
  <si>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</si>
  <si>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</si>
  <si>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</si>
  <si>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</si>
  <si>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</si>
  <si>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</si>
  <si>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</si>
  <si>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</si>
  <si>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</si>
  <si>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</si>
  <si>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</si>
  <si>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</si>
  <si>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</si>
  <si>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</si>
  <si>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</si>
  <si>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</si>
  <si>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</si>
  <si>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</si>
  <si>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</si>
  <si>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</si>
  <si>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</si>
  <si>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</si>
  <si>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</si>
  <si>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</si>
  <si>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</si>
  <si>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</si>
  <si>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</si>
  <si>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</si>
  <si>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</si>
  <si>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</si>
  <si>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</si>
  <si>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</si>
  <si>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</si>
  <si>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</si>
  <si>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</si>
  <si>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</si>
  <si>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</si>
  <si>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</si>
  <si>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</si>
  <si>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</si>
  <si>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</si>
  <si>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</si>
  <si>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</si>
  <si>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</si>
  <si>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</si>
  <si>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</si>
  <si>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</si>
  <si>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</si>
  <si>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</si>
  <si>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</si>
  <si>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</si>
  <si>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</si>
  <si>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</si>
  <si>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</si>
  <si>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</si>
  <si>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</si>
  <si>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</si>
  <si>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</si>
  <si>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</si>
  <si>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</si>
  <si>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</si>
  <si>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</si>
  <si>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</si>
  <si>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</si>
  <si>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</si>
  <si>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</si>
  <si>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</si>
  <si>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</si>
  <si>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</si>
  <si>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</si>
  <si>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</si>
  <si>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</si>
  <si>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</si>
  <si>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</si>
  <si>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</si>
  <si>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</si>
  <si>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</si>
  <si>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</si>
  <si>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</si>
  <si>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</si>
  <si>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</si>
  <si>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</si>
  <si>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</si>
  <si>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</si>
  <si>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</si>
  <si>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</si>
  <si>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</si>
  <si>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</si>
  <si>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</si>
  <si>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</si>
  <si>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</si>
  <si>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</si>
  <si>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</si>
  <si>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</si>
  <si>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</si>
  <si>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</si>
  <si>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</si>
  <si>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</si>
  <si>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</si>
  <si>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</si>
  <si>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</si>
  <si>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</si>
  <si>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</si>
  <si>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</si>
  <si>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</si>
  <si>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</si>
  <si>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</si>
  <si>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</si>
  <si>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</si>
  <si>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</si>
  <si>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</si>
  <si>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</si>
  <si>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</si>
  <si>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</si>
  <si>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</si>
  <si>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</si>
  <si>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</si>
  <si>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</si>
  <si>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</si>
  <si>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</si>
  <si>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</si>
  <si>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</si>
  <si>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</si>
  <si>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</si>
  <si>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</si>
  <si>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</si>
  <si>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</si>
  <si>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</si>
  <si>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</si>
  <si>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</si>
  <si>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</si>
  <si>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</si>
  <si>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</si>
  <si>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</si>
  <si>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</si>
  <si>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</si>
  <si>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</si>
  <si>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</si>
  <si>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</si>
  <si>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</si>
  <si>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</si>
  <si>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</si>
  <si>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</si>
  <si>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</si>
  <si>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</si>
  <si>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</si>
  <si>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</si>
  <si>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</si>
  <si>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</si>
  <si>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</si>
  <si>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</si>
  <si>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</si>
  <si>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</si>
  <si>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</si>
  <si>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</si>
  <si>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</si>
  <si>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</si>
  <si>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</si>
  <si>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</si>
  <si>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</si>
  <si>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</si>
  <si>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</si>
  <si>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</si>
  <si>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</si>
  <si>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</si>
  <si>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</si>
  <si>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</si>
  <si>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</si>
  <si>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</si>
  <si>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</si>
  <si>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</si>
  <si>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</si>
  <si>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</si>
  <si>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</si>
  <si>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</si>
  <si>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</si>
  <si>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</si>
  <si>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</si>
  <si>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</si>
  <si>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</si>
  <si>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</si>
  <si>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</si>
  <si>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</si>
  <si>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</si>
  <si>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</si>
  <si>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</si>
  <si>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</si>
  <si>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</si>
  <si>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</si>
  <si>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</si>
  <si>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</si>
  <si>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</si>
  <si>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</si>
  <si>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</si>
  <si>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</si>
  <si>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</si>
  <si>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</si>
  <si>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</si>
  <si>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</si>
  <si>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</si>
  <si>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</si>
  <si>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</si>
  <si>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</si>
  <si>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</si>
  <si>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</si>
  <si>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</si>
  <si>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</si>
  <si>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</si>
  <si>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</si>
  <si>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</si>
  <si>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</si>
  <si>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</si>
  <si>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</si>
  <si>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</si>
  <si>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</si>
  <si>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</si>
  <si>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</si>
  <si>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</si>
  <si>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</si>
  <si>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</si>
  <si>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</si>
  <si>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</si>
  <si>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</si>
  <si>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</si>
  <si>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</si>
  <si>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</si>
  <si>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</si>
  <si>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</si>
  <si>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</si>
  <si>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</si>
  <si>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</si>
  <si>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</si>
  <si>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</si>
  <si>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</si>
  <si>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</si>
  <si>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</si>
  <si>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</si>
  <si>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</si>
  <si>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</si>
  <si>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</si>
  <si>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</si>
  <si>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</si>
  <si>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</si>
  <si>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</si>
  <si>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</si>
  <si>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</si>
  <si>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</si>
  <si>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</si>
  <si>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</si>
  <si>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</si>
  <si>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</si>
  <si>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</si>
  <si>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</si>
  <si>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</si>
  <si>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</si>
  <si>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</si>
  <si>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</si>
  <si>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</si>
  <si>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</si>
  <si>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</si>
  <si>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</si>
  <si>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</si>
  <si>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</si>
  <si>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</si>
  <si>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</si>
  <si>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</si>
  <si>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</si>
  <si>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</si>
  <si>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</si>
  <si>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</si>
  <si>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</si>
  <si>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</si>
  <si>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</si>
  <si>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</si>
  <si>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</si>
  <si>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</si>
  <si>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</si>
  <si>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</si>
  <si>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</si>
  <si>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</si>
  <si>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</si>
  <si>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</si>
  <si>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</si>
  <si>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</si>
  <si>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</si>
  <si>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</si>
  <si>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</si>
  <si>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</si>
  <si>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</si>
  <si>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</si>
  <si>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</si>
  <si>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</si>
  <si>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</si>
  <si>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</si>
  <si>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</si>
  <si>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</si>
  <si>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</si>
  <si>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</si>
  <si>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</si>
  <si>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</si>
  <si>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</si>
  <si>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</si>
  <si>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</si>
  <si>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</si>
  <si>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</si>
  <si>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</si>
  <si>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</si>
  <si>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</si>
  <si>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</si>
  <si>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</si>
  <si>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</si>
  <si>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</si>
  <si>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</si>
  <si>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</si>
  <si>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</si>
  <si>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</si>
  <si>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</si>
  <si>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</si>
  <si>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</si>
  <si>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</si>
  <si>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</si>
  <si>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</si>
  <si>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</si>
  <si>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</si>
  <si>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</si>
  <si>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</si>
  <si>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</si>
  <si>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</si>
  <si>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</si>
  <si>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</si>
  <si>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</si>
  <si>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</si>
  <si>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</si>
  <si>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</si>
  <si>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</si>
  <si>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</si>
  <si>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</si>
  <si>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</si>
  <si>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</si>
  <si>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</si>
  <si>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</si>
  <si>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</si>
  <si>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</si>
  <si>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</si>
  <si>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</si>
  <si>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</si>
  <si>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</si>
  <si>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</si>
  <si>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</si>
  <si>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</si>
  <si>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</si>
  <si>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</si>
  <si>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</si>
  <si>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</si>
  <si>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</si>
  <si>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</si>
  <si>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</si>
  <si>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</si>
  <si>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</si>
  <si>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</si>
  <si>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</si>
  <si>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</si>
  <si>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</si>
  <si>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</si>
  <si>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</si>
  <si>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</si>
  <si>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</si>
  <si>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</si>
  <si>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</si>
  <si>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</si>
  <si>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</si>
  <si>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</si>
  <si>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</si>
  <si>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</si>
  <si>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</si>
  <si>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</si>
  <si>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</si>
  <si>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</si>
  <si>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</si>
  <si>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</si>
  <si>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</si>
  <si>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</si>
  <si>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</si>
  <si>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</si>
  <si>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</si>
  <si>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</si>
  <si>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</si>
  <si>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</si>
  <si>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</si>
  <si>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</si>
  <si>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</si>
  <si>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</si>
  <si>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</si>
  <si>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</si>
  <si>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</si>
  <si>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</si>
  <si>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</si>
  <si>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</si>
  <si>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</si>
  <si>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</si>
  <si>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</si>
  <si>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</si>
  <si>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</si>
  <si>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</si>
  <si>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</si>
  <si>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</si>
  <si>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</si>
  <si>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</si>
  <si>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</si>
  <si>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</si>
  <si>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</si>
  <si>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</si>
  <si>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</si>
  <si>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</si>
  <si>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</si>
  <si>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</si>
  <si>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</si>
  <si>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</si>
  <si>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</si>
  <si>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</si>
  <si>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</si>
  <si>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</si>
  <si>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</si>
  <si>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</si>
  <si>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</si>
  <si>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</si>
  <si>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</si>
  <si>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</si>
  <si>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</si>
  <si>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</si>
  <si>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</si>
  <si>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</si>
  <si>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</si>
  <si>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</si>
  <si>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</si>
  <si>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</si>
  <si>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</si>
  <si>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</si>
  <si>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</si>
  <si>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</si>
  <si>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</si>
  <si>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</si>
  <si>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</si>
  <si>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</si>
  <si>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</si>
  <si>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</si>
  <si>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</si>
  <si>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</si>
  <si>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</si>
  <si>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</si>
  <si>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</si>
  <si>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</si>
  <si>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</si>
  <si>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</si>
  <si>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</si>
  <si>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</si>
  <si>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</si>
  <si>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</si>
  <si>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</si>
  <si>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</si>
  <si>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</si>
  <si>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</si>
  <si>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</si>
  <si>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</si>
  <si>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</si>
  <si>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</si>
  <si>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</si>
  <si>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</si>
  <si>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</si>
  <si>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</si>
  <si>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</si>
  <si>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</si>
  <si>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</si>
  <si>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</si>
  <si>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</si>
  <si>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</si>
  <si>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</si>
  <si>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</si>
  <si>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</si>
  <si>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</si>
  <si>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</si>
  <si>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</si>
  <si>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</si>
  <si>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</si>
  <si>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</si>
  <si>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</si>
  <si>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</si>
  <si>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</si>
  <si>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</si>
  <si>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</si>
  <si>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</si>
  <si>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</si>
  <si>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</si>
  <si>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</si>
  <si>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</si>
  <si>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</si>
  <si>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</si>
  <si>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</si>
  <si>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</si>
  <si>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</si>
  <si>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</si>
  <si>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</si>
  <si>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</si>
  <si>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</si>
  <si>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</si>
  <si>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</si>
  <si>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</si>
  <si>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</si>
  <si>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</si>
  <si>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</si>
  <si>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</si>
  <si>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</si>
  <si>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</si>
  <si>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</si>
  <si>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</si>
  <si>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</si>
  <si>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</si>
  <si>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</si>
  <si>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</si>
  <si>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</si>
  <si>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</si>
  <si>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</si>
  <si>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</si>
  <si>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</si>
  <si>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</si>
  <si>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</si>
  <si>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</si>
  <si>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</si>
  <si>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</si>
  <si>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</si>
  <si>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</si>
  <si>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</si>
  <si>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</si>
  <si>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</si>
  <si>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</si>
  <si>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</si>
  <si>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</si>
  <si>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</si>
  <si>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</si>
  <si>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</si>
  <si>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</si>
  <si>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</si>
  <si>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</si>
  <si>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</si>
  <si>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</si>
  <si>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</si>
  <si>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</si>
  <si>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</si>
  <si>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</si>
  <si>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</si>
  <si>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</si>
  <si>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</si>
  <si>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</si>
  <si>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</si>
  <si>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</si>
  <si>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</si>
  <si>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</si>
  <si>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</si>
  <si>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</si>
  <si>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</si>
  <si>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</si>
  <si>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</si>
  <si>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</si>
  <si>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</si>
  <si>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</si>
  <si>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</si>
  <si>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</si>
  <si>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</si>
  <si>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</si>
  <si>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</si>
  <si>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</si>
  <si>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</si>
  <si>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</si>
  <si>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</si>
  <si>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</si>
  <si>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</si>
  <si>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</si>
  <si>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</si>
  <si>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</si>
  <si>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</si>
  <si>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</si>
  <si>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</si>
  <si>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</si>
  <si>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</si>
  <si>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</si>
  <si>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</si>
  <si>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</si>
  <si>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</si>
  <si>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</si>
  <si>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</si>
  <si>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</si>
  <si>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</si>
  <si>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</si>
  <si>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</si>
  <si>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</si>
  <si>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</si>
  <si>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</si>
  <si>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</si>
  <si>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</si>
  <si>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</si>
  <si>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</si>
  <si>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</si>
  <si>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</si>
  <si>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</si>
  <si>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</si>
  <si>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</si>
  <si>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</si>
  <si>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</si>
  <si>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</si>
  <si>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</si>
  <si>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</si>
  <si>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</si>
  <si>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</si>
  <si>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</si>
  <si>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</si>
  <si>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</si>
  <si>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</si>
  <si>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</si>
  <si>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</si>
  <si>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</si>
  <si>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</si>
  <si>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</si>
  <si>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</si>
  <si>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</si>
  <si>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</si>
  <si>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</si>
  <si>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</si>
  <si>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</si>
  <si>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</si>
  <si>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</si>
  <si>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</si>
  <si>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</si>
  <si>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</si>
  <si>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</si>
  <si>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</si>
  <si>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</si>
  <si>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</si>
  <si>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</si>
  <si>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</si>
  <si>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</si>
  <si>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</si>
  <si>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</si>
  <si>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</si>
  <si>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</si>
  <si>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</si>
  <si>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</si>
  <si>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</si>
  <si>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</si>
  <si>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</si>
  <si>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</si>
  <si>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</si>
  <si>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</si>
  <si>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</si>
  <si>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</si>
  <si>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</si>
  <si>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</si>
  <si>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</si>
  <si>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</si>
  <si>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</si>
  <si>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</si>
  <si>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</si>
  <si>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</si>
  <si>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</si>
  <si>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</si>
  <si>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</si>
  <si>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</si>
  <si>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</si>
  <si>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</si>
  <si>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</si>
  <si>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</si>
  <si>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</si>
  <si>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</si>
  <si>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</si>
  <si>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</si>
  <si>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</si>
  <si>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</si>
  <si>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</si>
  <si>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</si>
  <si>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</si>
  <si>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</si>
  <si>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</si>
  <si>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</si>
  <si>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</si>
  <si>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</si>
  <si>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</si>
  <si>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</si>
  <si>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</si>
  <si>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</si>
  <si>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</si>
  <si>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</si>
  <si>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</si>
  <si>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</si>
  <si>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</si>
  <si>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</si>
  <si>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</si>
  <si>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</si>
  <si>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</si>
  <si>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</si>
  <si>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</si>
  <si>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</si>
  <si>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</si>
  <si>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</si>
  <si>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</si>
  <si>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</si>
  <si>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</si>
  <si>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</si>
  <si>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</si>
  <si>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</si>
  <si>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</si>
  <si>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</si>
  <si>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</si>
  <si>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</si>
  <si>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</si>
  <si>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</si>
  <si>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</si>
  <si>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</si>
  <si>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</si>
  <si>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</si>
  <si>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</si>
  <si>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</si>
  <si>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</si>
  <si>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</si>
  <si>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</si>
  <si>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</si>
  <si>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</si>
  <si>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</si>
  <si>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</si>
  <si>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</si>
  <si>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</si>
  <si>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</si>
  <si>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</si>
  <si>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</si>
  <si>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</si>
  <si>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</si>
  <si>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</si>
  <si>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</si>
  <si>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</si>
  <si>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</si>
  <si>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</si>
  <si>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</si>
  <si>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</si>
  <si>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</si>
  <si>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</si>
  <si>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</si>
  <si>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</si>
  <si>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</si>
  <si>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</si>
  <si>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</si>
  <si>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</si>
  <si>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</si>
  <si>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</si>
  <si>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</si>
  <si>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</si>
  <si>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</si>
  <si>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</si>
  <si>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</si>
  <si>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</si>
  <si>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</si>
  <si>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</si>
  <si>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</si>
  <si>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</si>
  <si>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</si>
  <si>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</si>
  <si>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</si>
  <si>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</si>
  <si>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</si>
  <si>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</si>
  <si>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</si>
  <si>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</si>
  <si>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</si>
  <si>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</si>
  <si>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</si>
  <si>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</si>
  <si>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</si>
  <si>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</si>
  <si>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</si>
  <si>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</si>
  <si>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</si>
  <si>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</si>
  <si>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</si>
  <si>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</si>
  <si>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</si>
  <si>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</si>
  <si>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</si>
  <si>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</si>
  <si>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</si>
  <si>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</si>
  <si>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</si>
  <si>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</si>
  <si>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</si>
  <si>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</si>
  <si>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</si>
  <si>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</si>
  <si>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</si>
  <si>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</si>
  <si>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</si>
  <si>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</si>
  <si>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</si>
  <si>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</si>
  <si>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</si>
  <si>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</si>
  <si>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</si>
  <si>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</si>
  <si>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</si>
  <si>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</si>
  <si>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</si>
  <si>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</si>
  <si>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</si>
  <si>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</si>
  <si>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</si>
  <si>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</si>
  <si>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</si>
  <si>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</si>
  <si>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</si>
  <si>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</si>
  <si>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</si>
  <si>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</si>
  <si>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</si>
  <si>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</si>
  <si>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</si>
  <si>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</si>
  <si>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</si>
  <si>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</si>
  <si>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</si>
  <si>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</si>
  <si>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</si>
  <si>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</si>
  <si>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</si>
  <si>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</si>
  <si>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</si>
  <si>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</si>
  <si>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</si>
  <si>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</si>
  <si>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</si>
  <si>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</si>
  <si>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</si>
  <si>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</si>
  <si>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</si>
  <si>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</si>
  <si>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</si>
  <si>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</si>
  <si>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</si>
  <si>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</si>
  <si>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</si>
  <si>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</si>
  <si>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</si>
  <si>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</si>
  <si>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</si>
  <si>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</si>
  <si>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</si>
  <si>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</si>
  <si>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</si>
  <si>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</si>
  <si>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</si>
  <si>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</si>
  <si>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</si>
  <si>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</si>
  <si>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</si>
  <si>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</si>
  <si>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</si>
  <si>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</si>
  <si>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</si>
  <si>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</si>
  <si>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</si>
  <si>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</si>
  <si>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</si>
  <si>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</si>
  <si>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</si>
  <si>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</si>
  <si>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</si>
  <si>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</si>
  <si>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</si>
  <si>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</si>
  <si>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</si>
  <si>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</si>
  <si>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</si>
  <si>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</si>
  <si>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</si>
  <si>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</si>
  <si>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</si>
  <si>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</si>
  <si>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</si>
  <si>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</si>
  <si>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</si>
  <si>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</si>
  <si>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</si>
  <si>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</si>
  <si>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</si>
  <si>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</si>
  <si>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</si>
  <si>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</si>
  <si>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</si>
  <si>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</si>
  <si>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</si>
  <si>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</si>
  <si>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</si>
  <si>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</si>
  <si>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</si>
  <si>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</si>
  <si>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</si>
  <si>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</si>
  <si>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</si>
  <si>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</si>
  <si>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</si>
  <si>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</si>
  <si>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</si>
  <si>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</si>
  <si>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</si>
  <si>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</si>
  <si>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</si>
  <si>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</si>
  <si>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</si>
  <si>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</si>
  <si>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</si>
  <si>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</si>
  <si>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</si>
  <si>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</si>
  <si>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</si>
  <si>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</si>
  <si>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</si>
  <si>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</si>
  <si>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</si>
  <si>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</si>
  <si>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</si>
  <si>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</si>
  <si>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</si>
  <si>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</si>
  <si>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</si>
  <si>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</si>
  <si>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</si>
  <si>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</si>
  <si>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</si>
  <si>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</si>
  <si>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</si>
  <si>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</si>
  <si>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</si>
  <si>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</si>
  <si>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</si>
  <si>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</si>
  <si>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</si>
  <si>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</si>
  <si>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</si>
  <si>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</si>
  <si>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</si>
  <si>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</si>
  <si>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</si>
  <si>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</si>
  <si>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</si>
  <si>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</si>
  <si>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</si>
  <si>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</si>
  <si>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</si>
  <si>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</si>
  <si>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</si>
  <si>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</si>
  <si>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</si>
  <si>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</si>
  <si>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</si>
  <si>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</si>
  <si>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</si>
  <si>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</si>
  <si>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</si>
  <si>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</si>
  <si>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</si>
  <si>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</si>
  <si>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</si>
  <si>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</si>
  <si>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</si>
  <si>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</si>
  <si>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</si>
  <si>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</si>
  <si>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</si>
  <si>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</si>
  <si>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</si>
  <si>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</si>
  <si>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</si>
  <si>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</si>
  <si>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</si>
  <si>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</si>
  <si>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</si>
  <si>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</si>
  <si>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</si>
  <si>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</si>
  <si>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</si>
  <si>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</si>
  <si>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</si>
  <si>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</si>
  <si>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</si>
  <si>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</si>
  <si>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</si>
  <si>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</si>
  <si>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</si>
  <si>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</si>
  <si>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</si>
  <si>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</si>
  <si>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</si>
  <si>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</si>
  <si>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</si>
  <si>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</si>
  <si>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</si>
  <si>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</si>
  <si>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</si>
  <si>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</si>
  <si>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</si>
  <si>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</si>
  <si>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</si>
  <si>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</si>
  <si>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</si>
  <si>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</si>
  <si>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</si>
  <si>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</si>
  <si>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</si>
  <si>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</si>
  <si>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</si>
  <si>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</si>
  <si>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</si>
  <si>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</si>
  <si>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</si>
  <si>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</si>
  <si>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</si>
  <si>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</si>
  <si>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</si>
  <si>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</si>
  <si>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</si>
  <si>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</si>
  <si>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</si>
  <si>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</si>
  <si>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</si>
  <si>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</si>
  <si>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</si>
  <si>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</si>
  <si>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</si>
  <si>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</si>
  <si>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</si>
  <si>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</si>
  <si>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</si>
  <si>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</si>
  <si>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</si>
  <si>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</si>
  <si>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</si>
  <si>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</si>
  <si>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</si>
  <si>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</si>
  <si>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</si>
  <si>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</si>
  <si>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</si>
  <si>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</si>
  <si>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</si>
  <si>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</si>
  <si>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</si>
  <si>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</si>
  <si>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</si>
  <si>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</si>
  <si>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</si>
  <si>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</si>
  <si>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</si>
  <si>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</si>
  <si>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</si>
  <si>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</si>
  <si>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</si>
  <si>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</si>
  <si>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</si>
  <si>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</si>
  <si>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</si>
  <si>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</si>
  <si>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</si>
  <si>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</si>
  <si>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</si>
  <si>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</si>
  <si>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</si>
  <si>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</si>
  <si>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</si>
  <si>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</si>
  <si>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</si>
  <si>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</si>
  <si>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</si>
  <si>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</si>
  <si>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</si>
  <si>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</si>
  <si>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</si>
  <si>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</si>
  <si>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</si>
  <si>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</si>
  <si>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</si>
  <si>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</si>
  <si>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</si>
  <si>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</si>
  <si>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</si>
  <si>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</si>
  <si>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</si>
  <si>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</si>
  <si>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</si>
  <si>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</si>
  <si>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</si>
  <si>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</si>
  <si>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</si>
  <si>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</si>
  <si>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</si>
  <si>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</si>
  <si>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</si>
  <si>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</si>
  <si>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</si>
  <si>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</si>
  <si>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</si>
  <si>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</si>
  <si>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</si>
  <si>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</si>
  <si>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</si>
  <si>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</si>
  <si>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</si>
  <si>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</si>
  <si>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</si>
  <si>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</si>
  <si>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</si>
  <si>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</si>
  <si>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</si>
  <si>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</si>
  <si>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</si>
  <si>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</si>
  <si>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</si>
  <si>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</si>
  <si>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</si>
  <si>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</si>
  <si>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</si>
  <si>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</si>
  <si>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</si>
  <si>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</si>
  <si>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</si>
  <si>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</si>
  <si>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</si>
  <si>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</si>
  <si>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</si>
  <si>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</si>
  <si>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</si>
  <si>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</si>
  <si>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</si>
  <si>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</si>
  <si>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</si>
  <si>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</si>
  <si>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</si>
  <si>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</si>
  <si>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</si>
  <si>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</si>
  <si>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</si>
  <si>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</si>
  <si>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</si>
  <si>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</si>
  <si>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</si>
  <si>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</si>
  <si>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</si>
  <si>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</si>
  <si>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</si>
  <si>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</si>
  <si>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</si>
  <si>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</si>
  <si>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</si>
  <si>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</si>
  <si>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</si>
  <si>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</si>
  <si>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</si>
  <si>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</si>
  <si>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</si>
  <si>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</si>
  <si>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</si>
  <si>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</si>
  <si>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</si>
  <si>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</si>
  <si>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</si>
  <si>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</si>
  <si>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</si>
  <si>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</si>
  <si>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</si>
  <si>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</si>
  <si>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</si>
  <si>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</si>
  <si>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</si>
  <si>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</si>
  <si>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</si>
  <si>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</si>
  <si>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</si>
  <si>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</si>
  <si>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</si>
  <si>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</si>
  <si>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</si>
  <si>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</si>
  <si>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</si>
  <si>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</si>
  <si>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</si>
  <si>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</si>
  <si>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</si>
  <si>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</si>
  <si>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</si>
  <si>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</si>
  <si>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</si>
  <si>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</si>
  <si>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</si>
  <si>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</si>
  <si>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</si>
  <si>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</si>
  <si>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</si>
  <si>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</si>
  <si>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</si>
  <si>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</si>
  <si>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</si>
  <si>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</si>
  <si>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</si>
  <si>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</si>
  <si>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</si>
  <si>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</si>
  <si>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</si>
  <si>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</si>
  <si>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</si>
  <si>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</si>
  <si>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</si>
  <si>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</si>
  <si>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</si>
  <si>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</si>
  <si>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</si>
  <si>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</si>
  <si>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</si>
  <si>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</si>
  <si>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</si>
  <si>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</si>
  <si>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</si>
  <si>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</si>
  <si>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</si>
  <si>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</si>
  <si>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</si>
  <si>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</si>
  <si>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</si>
  <si>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</si>
  <si>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</si>
  <si>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</si>
  <si>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</si>
  <si>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</si>
  <si>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</si>
  <si>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</si>
  <si>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</si>
  <si>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</si>
  <si>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</si>
  <si>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</si>
  <si>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</si>
  <si>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</si>
  <si>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</si>
  <si>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</si>
  <si>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</si>
  <si>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</si>
  <si>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</si>
  <si>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</si>
  <si>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</si>
  <si>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</si>
  <si>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</si>
  <si>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</si>
  <si>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</si>
  <si>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</si>
  <si>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</si>
  <si>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</si>
  <si>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</si>
  <si>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</si>
  <si>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</si>
  <si>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</si>
  <si>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</si>
  <si>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</si>
  <si>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</si>
  <si>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</si>
  <si>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</si>
  <si>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</si>
  <si>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</si>
  <si>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</si>
  <si>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</si>
  <si>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</si>
  <si>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</si>
  <si>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</si>
  <si>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</si>
  <si>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</si>
  <si>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</si>
  <si>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</si>
  <si>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</si>
  <si>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</si>
  <si>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</si>
  <si>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</si>
  <si>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</si>
  <si>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</si>
  <si>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</si>
  <si>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</si>
  <si>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</si>
  <si>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</si>
  <si>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</si>
  <si>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</si>
  <si>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</si>
  <si>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</si>
  <si>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</si>
  <si>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</si>
  <si>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</si>
  <si>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</si>
  <si>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</si>
  <si>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</si>
  <si>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</si>
  <si>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</si>
  <si>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</si>
  <si>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</si>
  <si>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</si>
  <si>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</si>
  <si>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</si>
  <si>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</si>
  <si>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</si>
  <si>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</si>
  <si>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</si>
  <si>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</si>
  <si>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</si>
  <si>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</si>
  <si>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</si>
  <si>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</si>
  <si>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</si>
  <si>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</si>
  <si>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</si>
  <si>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</si>
  <si>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</si>
  <si>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</si>
  <si>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</si>
  <si>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</si>
  <si>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</si>
  <si>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</si>
  <si>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</si>
  <si>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</si>
  <si>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</si>
  <si>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</si>
  <si>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</si>
  <si>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</si>
  <si>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</si>
  <si>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</si>
  <si>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</si>
  <si>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</si>
  <si>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</si>
  <si>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</si>
  <si>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</si>
  <si>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</si>
  <si>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</si>
  <si>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</si>
  <si>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</si>
  <si>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</si>
  <si>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</si>
  <si>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</si>
  <si>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</si>
  <si>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</si>
  <si>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</si>
  <si>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</si>
  <si>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</si>
  <si>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</si>
  <si>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</si>
  <si>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</si>
  <si>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</si>
  <si>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</si>
  <si>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</si>
  <si>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</si>
  <si>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</si>
  <si>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</si>
  <si>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</si>
  <si>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</si>
  <si>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</si>
  <si>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</si>
  <si>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</si>
  <si>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</si>
  <si>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</si>
  <si>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</si>
  <si>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</si>
  <si>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</si>
  <si>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</si>
  <si>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</si>
  <si>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</si>
  <si>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</si>
  <si>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</si>
  <si>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</si>
  <si>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</si>
  <si>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</si>
  <si>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</si>
  <si>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</si>
  <si>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</si>
  <si>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</si>
  <si>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</si>
  <si>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</si>
  <si>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</si>
  <si>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</si>
  <si>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</si>
  <si>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</si>
  <si>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</si>
  <si>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</si>
  <si>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</si>
  <si>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</si>
  <si>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</si>
  <si>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</si>
  <si>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</si>
  <si>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</si>
  <si>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</si>
  <si>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</si>
  <si>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</si>
  <si>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</si>
  <si>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</si>
  <si>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</si>
  <si>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</si>
  <si>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</si>
  <si>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</si>
  <si>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</si>
  <si>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</si>
  <si>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</si>
  <si>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</si>
  <si>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</si>
  <si>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</si>
  <si>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</si>
  <si>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</si>
  <si>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</si>
  <si>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</si>
  <si>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</si>
  <si>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</si>
  <si>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</si>
  <si>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</si>
  <si>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</si>
  <si>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</si>
  <si>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</si>
  <si>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</si>
  <si>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</si>
  <si>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</si>
  <si>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</si>
  <si>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</si>
  <si>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</si>
  <si>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</si>
  <si>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</si>
  <si>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</si>
  <si>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</si>
  <si>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</si>
  <si>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</si>
  <si>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</si>
  <si>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</si>
  <si>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</si>
  <si>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</si>
  <si>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</si>
  <si>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</si>
  <si>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</si>
  <si>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</si>
  <si>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</si>
  <si>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</si>
  <si>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</si>
  <si>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</si>
  <si>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</si>
  <si>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</si>
  <si>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</si>
  <si>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</si>
  <si>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</si>
  <si>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</si>
  <si>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</si>
  <si>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</si>
  <si>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</si>
  <si>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</si>
  <si>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</si>
  <si>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</si>
  <si>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</si>
  <si>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</si>
  <si>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</si>
  <si>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</si>
  <si>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</si>
  <si>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</si>
  <si>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</si>
  <si>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</si>
  <si>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</si>
  <si>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</si>
  <si>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</si>
  <si>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</si>
  <si>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</si>
  <si>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</si>
  <si>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</si>
  <si>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</si>
  <si>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</si>
  <si>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</si>
  <si>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</si>
  <si>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</si>
  <si>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</si>
  <si>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</si>
  <si>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</si>
  <si>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</si>
  <si>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</si>
  <si>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</si>
  <si>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</si>
  <si>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</si>
  <si>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</si>
  <si>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</si>
  <si>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</si>
  <si>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</si>
  <si>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</si>
  <si>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</si>
  <si>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</si>
  <si>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</si>
  <si>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</si>
  <si>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</si>
  <si>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</si>
  <si>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</si>
  <si>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</si>
  <si>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</si>
  <si>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</si>
  <si>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</si>
  <si>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</si>
  <si>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</si>
  <si>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</si>
  <si>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</si>
  <si>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</si>
  <si>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</si>
  <si>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</si>
  <si>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</si>
  <si>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</si>
  <si>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</si>
  <si>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</si>
  <si>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</si>
  <si>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</si>
  <si>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</si>
  <si>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</si>
  <si>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</si>
  <si>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</si>
  <si>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</si>
  <si>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</si>
  <si>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</si>
  <si>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</si>
  <si>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</si>
  <si>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</si>
  <si>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</si>
  <si>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</si>
  <si>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</si>
  <si>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</si>
  <si>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</si>
  <si>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</si>
  <si>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</si>
  <si>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</si>
  <si>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</si>
  <si>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</si>
  <si>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</si>
  <si>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</si>
  <si>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</si>
  <si>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</si>
  <si>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</si>
  <si>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</si>
  <si>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</si>
  <si>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</si>
  <si>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</si>
  <si>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</si>
  <si>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</si>
  <si>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</si>
  <si>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</si>
  <si>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</si>
  <si>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</si>
  <si>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</si>
  <si>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</si>
  <si>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</si>
  <si>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</si>
  <si>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</si>
  <si>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</si>
  <si>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</si>
  <si>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</si>
  <si>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</si>
  <si>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</si>
  <si>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</si>
  <si>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</si>
  <si>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</si>
  <si>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</si>
  <si>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</si>
  <si>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</si>
  <si>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</si>
  <si>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</si>
  <si>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</si>
  <si>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</si>
  <si>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</si>
  <si>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</si>
  <si>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</si>
  <si>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</si>
  <si>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</si>
  <si>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</si>
  <si>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</si>
  <si>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</si>
  <si>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</si>
  <si>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</si>
  <si>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</si>
  <si>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</si>
  <si>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</si>
  <si>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</si>
  <si>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</si>
  <si>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</si>
  <si>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</si>
  <si>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</si>
  <si>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</si>
  <si>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</si>
  <si>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</si>
  <si>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</si>
  <si>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</si>
  <si>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</si>
  <si>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</si>
  <si>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</si>
  <si>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</si>
  <si>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</si>
  <si>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</si>
  <si>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</si>
  <si>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</si>
  <si>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</si>
  <si>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</si>
  <si>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</si>
  <si>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</si>
  <si>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</si>
  <si>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</si>
  <si>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</si>
  <si>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</si>
  <si>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</si>
  <si>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</si>
  <si>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</si>
  <si>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</si>
  <si>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</si>
  <si>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</si>
  <si>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</si>
  <si>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</si>
  <si>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</si>
  <si>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</si>
  <si>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</si>
  <si>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</si>
  <si>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</si>
  <si>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</si>
  <si>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</si>
  <si>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</si>
  <si>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</si>
  <si>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</si>
  <si>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</si>
  <si>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</si>
  <si>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</si>
  <si>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</si>
  <si>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</si>
  <si>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</si>
  <si>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</si>
  <si>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</si>
  <si>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</si>
  <si>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</si>
  <si>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</si>
  <si>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</si>
  <si>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</si>
  <si>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</si>
  <si>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</si>
  <si>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</si>
  <si>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</si>
  <si>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</si>
  <si>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</si>
  <si>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</si>
  <si>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</si>
  <si>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</si>
  <si>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</si>
  <si>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</si>
  <si>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</si>
  <si>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</si>
  <si>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</si>
  <si>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</si>
  <si>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</si>
  <si>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</si>
  <si>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</si>
  <si>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</si>
  <si>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</si>
  <si>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</si>
  <si>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</si>
  <si>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</si>
  <si>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</si>
  <si>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</si>
  <si>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</si>
  <si>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</si>
  <si>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</si>
  <si>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</si>
  <si>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</si>
  <si>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</si>
  <si>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</si>
  <si>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</si>
  <si>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</si>
  <si>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</si>
  <si>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</si>
  <si>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</si>
  <si>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</si>
  <si>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</si>
  <si>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</si>
  <si>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</si>
  <si>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</si>
  <si>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</si>
  <si>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</si>
  <si>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</si>
  <si>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</si>
  <si>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</si>
  <si>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</si>
  <si>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</si>
  <si>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</si>
  <si>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</si>
  <si>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</si>
  <si>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</si>
  <si>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</si>
  <si>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</si>
  <si>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</si>
  <si>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Du-Co Ceramics Company</t>
  </si>
  <si>
    <t>155 S Rebecca St. Saxonburg, PA 16056</t>
  </si>
  <si>
    <t>Desiree Geibel</t>
  </si>
  <si>
    <t>dgeibel@du-co.com</t>
  </si>
  <si>
    <t>724-352-1511</t>
  </si>
  <si>
    <t>Michael Crytzer</t>
  </si>
  <si>
    <t>VP Operations</t>
  </si>
  <si>
    <t>mcrytzer@du-co.com</t>
  </si>
  <si>
    <t>Non-Metalized parts / Standard Parts.</t>
  </si>
  <si>
    <t>Not applicable, no 3TG or Gold in our non-metallized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</si>
</sst>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2380071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geibel@du-co.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crytzer@du-co.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650000000000006" customHeight="1">
      <c r="A29" s="305"/>
      <c r="B29" s="294"/>
      <c r="C29" s="312"/>
      <c r="D29" s="315"/>
      <c r="E29" s="303"/>
      <c r="F29" s="165" t="s">
        <v>57</v>
      </c>
      <c r="G29" s="25"/>
    </row>
    <row r="30" spans="1:7" ht="62.6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6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26.75">
      <c r="A36" s="305"/>
      <c r="B36" s="295"/>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5">
        <v>44692</v>
      </c>
      <c r="E55" s="169" t="s">
        <v>15330</v>
      </c>
      <c r="F55" s="169" t="s">
        <v>15322</v>
      </c>
      <c r="G55" s="25"/>
    </row>
    <row r="56" spans="1:7" ht="56.25">
      <c r="A56" s="305"/>
      <c r="B56" s="202">
        <v>6.3</v>
      </c>
      <c r="C56" s="149" t="s">
        <v>13097</v>
      </c>
      <c r="D56" s="275">
        <v>45051</v>
      </c>
      <c r="E56" s="169" t="s">
        <v>15590</v>
      </c>
      <c r="F56" s="169" t="s">
        <v>15371</v>
      </c>
      <c r="G56" s="25"/>
    </row>
    <row r="57" spans="1:7" ht="45">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65" customHeight="1">
      <c r="A59" s="305"/>
      <c r="B59" s="202">
        <v>6.5</v>
      </c>
      <c r="C59" s="149" t="s">
        <v>13097</v>
      </c>
      <c r="D59" s="275">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8" zoomScalePageLayoutView="70" workbookViewId="0">
      <selection activeCell="D77" sqref="D77:E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482</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Go to Product List tab to enter products this declaration applies to</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Click here to enter the products this declaration applies to</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15818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15824</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45916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476</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1209</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1209</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476</v>
      </c>
      <c r="E75" s="327"/>
      <c r="F75" s="57"/>
      <c r="G75" s="328" t="s">
        <v>15826</v>
      </c>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476</v>
      </c>
      <c r="E77" s="327"/>
      <c r="F77" s="57"/>
      <c r="G77" s="354" t="s">
        <v>15826</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476</v>
      </c>
      <c r="E79" s="327"/>
      <c r="F79" s="57"/>
      <c r="G79" s="328" t="s">
        <v>15826</v>
      </c>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476</v>
      </c>
      <c r="E81" s="327"/>
      <c r="F81" s="57"/>
      <c r="G81" s="328" t="s">
        <v>15826</v>
      </c>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476</v>
      </c>
      <c r="E83" s="327"/>
      <c r="F83" s="57"/>
      <c r="G83" s="328" t="s">
        <v>15826</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476</v>
      </c>
      <c r="E85" s="340"/>
      <c r="F85" s="57"/>
      <c r="G85" s="328" t="s">
        <v>15826</v>
      </c>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476</v>
      </c>
      <c r="E87" s="327"/>
      <c r="F87" s="57"/>
      <c r="G87" s="328" t="s">
        <v>15826</v>
      </c>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476</v>
      </c>
      <c r="E89" s="327"/>
      <c r="F89" s="57"/>
      <c r="G89" s="328" t="s">
        <v>15826</v>
      </c>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2432</v>
      </c>
      <c r="D100" s="282" t="str">
        <f>IF(AND(OR($D$27="Yes",$D$27=""),OR($D$33="Yes",$D$33="")),"No","")</f>
        <v/>
      </c>
      <c r="E100" s="282" t="str">
        <f>IF(AND(OR($D$26="Yes",$D$26=""),OR($D$32="Yes",$D$32="")),"50% or less","")</f>
        <v/>
      </c>
      <c r="G100" s="282" t="str">
        <f>IF(OR($D$28="Yes",$D$28=""),"Yes","")</f>
        <v/>
      </c>
    </row>
    <row r="101" spans="2:7" ht="15.75" hidden="1">
      <c r="B101" s="236" t="s">
        <v>2433</v>
      </c>
      <c r="D101" s="282" t="str">
        <f>IF(AND(OR($D$27="Yes",$D$27=""),OR($D$33="Yes",$D$33="")),"Unknown","")</f>
        <v/>
      </c>
      <c r="E101" s="282" t="str">
        <f>IF(AND(OR($D$26="Yes",$D$26=""),OR($D$32="Yes",$D$32="")),"None","")</f>
        <v/>
      </c>
      <c r="G101" s="282" t="str">
        <f>IF(OR($D$28="Yes",$D$28=""),"No","")</f>
        <v/>
      </c>
    </row>
    <row r="102" spans="2:7" ht="15.75" hidden="1">
      <c r="B102" s="236" t="s">
        <v>2434</v>
      </c>
      <c r="D102" s="282" t="str">
        <f>IF(AND(OR($D$28="Yes",$D$28=""),OR($D$34="Yes",$D$34="")),"Yes","")</f>
        <v/>
      </c>
      <c r="E102" s="282" t="str">
        <f>IF(AND(OR($D$27="Yes",$D$27=""),OR($D$33="Yes",$D$33="")),"100%","")</f>
        <v/>
      </c>
      <c r="G102" s="282" t="str">
        <f>IF(OR($D$29="Yes",$D$29=""),"Yes","")</f>
        <v/>
      </c>
    </row>
    <row r="103" spans="2:7" ht="15.75" hidden="1">
      <c r="B103" s="236" t="s">
        <v>2435</v>
      </c>
      <c r="D103" s="282" t="str">
        <f>IF(AND(OR($D$28="Yes",$D$28=""),OR($D$34="Yes",$D$34="")),"No","")</f>
        <v/>
      </c>
      <c r="E103" s="282" t="str">
        <f>IF(AND(OR($D$27="Yes",$D$27=""),OR($D$33="Yes",$D$33="")),"Greater than 90%","")</f>
        <v/>
      </c>
      <c r="G103" s="282" t="str">
        <f>IF(OR($D$29="Yes",$D$29=""),"No","")</f>
        <v/>
      </c>
    </row>
    <row r="104" spans="2:7" ht="15.75" hidden="1">
      <c r="B104" s="236" t="s">
        <v>478</v>
      </c>
      <c r="D104" s="282" t="str">
        <f>IF(AND(OR($D$28="Yes",$D$28=""),OR($D$34="Yes",$D$34="")),"Unknown","")</f>
        <v/>
      </c>
      <c r="E104" s="282" t="str">
        <f>IF(AND(OR($D$27="Yes",$D$27=""),OR($D$33="Yes",$D$33="")),"Greater than 75%","")</f>
        <v/>
      </c>
    </row>
    <row r="105" spans="2:7" ht="15.75" hidden="1">
      <c r="B105" s="236" t="s">
        <v>14853</v>
      </c>
      <c r="D105" s="282" t="str">
        <f>IF(AND(OR($D$29="Yes",$D$29=""),OR($D$35="Yes",$D$35="")),"Yes","")</f>
        <v/>
      </c>
      <c r="E105" s="282" t="str">
        <f>IF(AND(OR($D$27="Yes",$D$27=""),OR($D$33="Yes",$D$33="")),"Greater than 50%","")</f>
        <v/>
      </c>
    </row>
    <row r="106" spans="2:7" ht="15.75" hidden="1">
      <c r="B106" s="236" t="s">
        <v>12341</v>
      </c>
      <c r="D106" s="282" t="str">
        <f>IF(AND(OR($D$29="Yes",$D$29=""),OR($D$35="Yes",$D$35="")),"No","")</f>
        <v/>
      </c>
      <c r="E106" s="282" t="str">
        <f>IF(AND(OR($D$27="Yes",$D$27=""),OR($D$33="Yes",$D$33="")),"50% or less","")</f>
        <v/>
      </c>
    </row>
    <row r="107" spans="2:7" ht="15.75" hidden="1">
      <c r="B107" s="236" t="s">
        <v>476</v>
      </c>
      <c r="D107" s="282" t="str">
        <f>IF(AND(OR($D$29="Yes",$D$29=""),OR($D$35="Yes",$D$35="")),"Unknown","")</f>
        <v/>
      </c>
      <c r="E107" s="282" t="str">
        <f>IF(AND(OR($D$27="Yes",$D$27=""),OR($D$33="Yes",$D$33="")),"None","")</f>
        <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5BA5FF6-2B33-4D5F-AB6C-E5531F9BDF94}"/>
    <hyperlink ref="D20" r:id="rId4" xr:uid="{BF97BD59-22D4-4D38-9E10-89B17353718E}"/>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899999999999999"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19.89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4D48BAA-4EDF-4D2E-B147-4C1A40880017}"/>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Du-Co Ceramics Company</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Desiree Geibel</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dgeibel@du-co.com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724-352-1511</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Michael Crytzer</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mcrytzer@du-co.com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45916</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780</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780</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1273</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779</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1269</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780</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v>
      </c>
      <c r="B54" s="89" t="str">
        <f>Declaration!D75</f>
        <v>No</v>
      </c>
      <c r="C54" s="89" t="str">
        <f t="shared" ref="C54:C60" ca="1" si="10">IF(H54=1,J54,I54)</f>
        <v>Complete</v>
      </c>
      <c r="D54" s="95" t="str">
        <f>IF(H54=1,"Click here to answer question (A)","")</f>
        <v/>
      </c>
      <c r="E54" s="20" t="s">
        <v>1273</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1273</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Not applicable, no 3TG or Gold in our non-metallized products</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1273</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No</v>
      </c>
      <c r="C58" s="89" t="str">
        <f t="shared" ca="1" si="10"/>
        <v>Complete</v>
      </c>
      <c r="D58" s="95" t="str">
        <f>IF(H58=1,"Click here to answer question (D)","")</f>
        <v/>
      </c>
      <c r="E58" s="20" t="s">
        <v>1273</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1273</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No</v>
      </c>
      <c r="C60" s="89" t="str">
        <f t="shared" ca="1" si="10"/>
        <v>Complete</v>
      </c>
      <c r="D60" s="95" t="str">
        <f>IF(H60=1,"Click here to answer question (F)","")</f>
        <v/>
      </c>
      <c r="E60" s="20" t="s">
        <v>1273</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No</v>
      </c>
      <c r="C62" s="89" t="str">
        <f t="shared" ref="C62:C68" ca="1" si="13">IF(H62=1,J62,I62)</f>
        <v>Complete</v>
      </c>
      <c r="D62" s="95" t="str">
        <f>IF(H62=1,"Click here to answer question (G)","")</f>
        <v/>
      </c>
      <c r="E62" s="20" t="s">
        <v>1273</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1273</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1273</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7" sqref="B7"/>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t="s">
        <v>15825</v>
      </c>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6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35D54C7-A89D-4EBB-9A35-9B3245536EC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C0E63D9-4F20-4858-B33A-ECC9F7742E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Desiree Geibel</cp:lastModifiedBy>
  <cp:lastPrinted>2015-04-21T20:47:43Z</cp:lastPrinted>
  <dcterms:created xsi:type="dcterms:W3CDTF">2010-06-21T21:00:23Z</dcterms:created>
  <dcterms:modified xsi:type="dcterms:W3CDTF">2025-09-17T12:44:43Z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